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720" windowHeight="7305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10" i="1" l="1"/>
  <c r="H14" i="1"/>
  <c r="H26" i="1" l="1"/>
  <c r="F23" i="1" s="1"/>
  <c r="H19" i="1"/>
  <c r="E16" i="1"/>
  <c r="H15" i="1"/>
  <c r="F15" i="1" s="1"/>
  <c r="E14" i="1"/>
  <c r="F13" i="1"/>
  <c r="E12" i="1"/>
  <c r="G10" i="1"/>
  <c r="E10" i="1"/>
  <c r="H9" i="1"/>
  <c r="H18" i="1" s="1"/>
  <c r="I10" i="1" l="1"/>
  <c r="E22" i="1"/>
  <c r="I26" i="1"/>
  <c r="G16" i="1"/>
  <c r="F10" i="1"/>
  <c r="F11" i="1"/>
  <c r="G12" i="1"/>
  <c r="I12" i="1"/>
  <c r="I13" i="1"/>
  <c r="G14" i="1"/>
  <c r="I14" i="1"/>
  <c r="I15" i="1"/>
  <c r="G22" i="1"/>
  <c r="I22" i="1"/>
  <c r="I23" i="1"/>
  <c r="I18" i="1"/>
  <c r="E18" i="1"/>
  <c r="H24" i="1"/>
  <c r="F18" i="1"/>
  <c r="G18" i="1"/>
  <c r="G24" i="1" s="1"/>
  <c r="H21" i="1"/>
  <c r="E11" i="1"/>
  <c r="E9" i="1" s="1"/>
  <c r="G11" i="1"/>
  <c r="G9" i="1" s="1"/>
  <c r="I11" i="1"/>
  <c r="F12" i="1"/>
  <c r="G13" i="1"/>
  <c r="F14" i="1"/>
  <c r="E15" i="1"/>
  <c r="G15" i="1"/>
  <c r="F16" i="1"/>
  <c r="I16" i="1"/>
  <c r="I17" i="1"/>
  <c r="F22" i="1"/>
  <c r="E23" i="1"/>
  <c r="G23" i="1"/>
  <c r="I20" i="1" l="1"/>
  <c r="E20" i="1"/>
  <c r="F9" i="1"/>
  <c r="I19" i="1"/>
  <c r="E19" i="1"/>
  <c r="E24" i="1" s="1"/>
  <c r="E27" i="1" s="1"/>
  <c r="E30" i="1" s="1"/>
  <c r="E31" i="1" s="1"/>
  <c r="F24" i="1"/>
  <c r="G21" i="1"/>
  <c r="I9" i="1"/>
  <c r="F21" i="1"/>
  <c r="I24" i="1"/>
  <c r="H27" i="1"/>
  <c r="F27" i="1"/>
  <c r="I21" i="1"/>
  <c r="E21" i="1"/>
  <c r="E17" i="1" l="1"/>
  <c r="F17" i="1"/>
  <c r="F30" i="1"/>
  <c r="F31" i="1" s="1"/>
  <c r="F29" i="1"/>
  <c r="E29" i="1"/>
  <c r="E32" i="1" l="1"/>
  <c r="E33" i="1" s="1"/>
  <c r="F32" i="1"/>
  <c r="F33" i="1" s="1"/>
  <c r="G27" i="1"/>
  <c r="G17" i="1" l="1"/>
  <c r="G30" i="1"/>
  <c r="G29" i="1"/>
  <c r="G31" i="1" l="1"/>
  <c r="G32" i="1"/>
  <c r="G33" i="1" s="1"/>
  <c r="H33" i="1" s="1"/>
</calcChain>
</file>

<file path=xl/sharedStrings.xml><?xml version="1.0" encoding="utf-8"?>
<sst xmlns="http://schemas.openxmlformats.org/spreadsheetml/2006/main" count="72" uniqueCount="53">
  <si>
    <t xml:space="preserve">                 Розрахунок</t>
  </si>
  <si>
    <t xml:space="preserve">                                       планових  тарифів на збір та вивезення твердих </t>
  </si>
  <si>
    <t>(грн.)</t>
  </si>
  <si>
    <t>Одиниця</t>
  </si>
  <si>
    <t xml:space="preserve">Категорії споживачів </t>
  </si>
  <si>
    <t>Всього</t>
  </si>
  <si>
    <t xml:space="preserve">Статті витрат </t>
  </si>
  <si>
    <t>виміру</t>
  </si>
  <si>
    <t>І</t>
  </si>
  <si>
    <t>ІІ</t>
  </si>
  <si>
    <t>витрат</t>
  </si>
  <si>
    <t xml:space="preserve">витрат </t>
  </si>
  <si>
    <t>Населення</t>
  </si>
  <si>
    <t>Бюджет</t>
  </si>
  <si>
    <t>Інші</t>
  </si>
  <si>
    <t>на 1 м3</t>
  </si>
  <si>
    <t>Матеріали всього:</t>
  </si>
  <si>
    <t>грн.</t>
  </si>
  <si>
    <t>в т.р.: а)витрати на полігон</t>
  </si>
  <si>
    <t xml:space="preserve">             б)паливно-мастильні</t>
  </si>
  <si>
    <t xml:space="preserve">             в)матеріали, запчастини, мшп</t>
  </si>
  <si>
    <t>Заробітна плата</t>
  </si>
  <si>
    <t>Нарахування на зарплату 22%</t>
  </si>
  <si>
    <t>Послуги сторонніх організацій з ремонту та обслуговування автомобілів</t>
  </si>
  <si>
    <t>Інші витрати</t>
  </si>
  <si>
    <t>Всього прямих витрат:</t>
  </si>
  <si>
    <t>Накладні  витрати   в т.р.:</t>
  </si>
  <si>
    <t>Всього прямих витрат з загальновиробн.:</t>
  </si>
  <si>
    <t>б)адміністративні витрати</t>
  </si>
  <si>
    <t>в)витрати на збут</t>
  </si>
  <si>
    <t>Всього витрат по собівартості:</t>
  </si>
  <si>
    <t>грн</t>
  </si>
  <si>
    <t>Плановий об'єм ТПВ</t>
  </si>
  <si>
    <t>м3</t>
  </si>
  <si>
    <t>Собівартість  1 м3 ТПВ</t>
  </si>
  <si>
    <t>грн/м3</t>
  </si>
  <si>
    <t xml:space="preserve">Рентабельність </t>
  </si>
  <si>
    <t>%%</t>
  </si>
  <si>
    <t>Сума рентабельності</t>
  </si>
  <si>
    <t>грн./м3</t>
  </si>
  <si>
    <t xml:space="preserve"> Тариф за 1 м3  без ПДВ</t>
  </si>
  <si>
    <t xml:space="preserve"> ПДВ 20 %</t>
  </si>
  <si>
    <t xml:space="preserve"> Тариф за 1 м3  з ПДВ</t>
  </si>
  <si>
    <t>Повна вартість з ПДВ</t>
  </si>
  <si>
    <t>Амортизація автомобіля</t>
  </si>
  <si>
    <t xml:space="preserve">                                        побутових відходів (ТПВ) по смт.Комишуваха,  </t>
  </si>
  <si>
    <t>с. Зарічне</t>
  </si>
  <si>
    <t>амортизація контейнерів</t>
  </si>
  <si>
    <t xml:space="preserve">Директор </t>
  </si>
  <si>
    <t>КП "Комишуваський комунальник"</t>
  </si>
  <si>
    <t>Галкін О.В.</t>
  </si>
  <si>
    <t>Виконавець</t>
  </si>
  <si>
    <t>Гармаш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</si>
</sst>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2" xfId="0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0" fillId="0" borderId="31" xfId="0" applyBorder="1"/>
    <xf numFmtId="2" fontId="1" fillId="0" borderId="22" xfId="0" applyNumberFormat="1" applyFont="1" applyBorder="1"/>
    <xf numFmtId="0" fontId="1" fillId="0" borderId="0" xfId="0" applyFont="1"/>
    <xf numFmtId="0" fontId="2" fillId="0" borderId="0" xfId="0" applyFont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workbookViewId="0">
      <selection activeCell="F31" sqref="F31"/>
    </sheetView>
  </sheetViews>
  <sheetFormatPr defaultRowHeight="15" x14ac:dyDescent="0.25"/>
  <cols>
    <col min="3" max="3" width="19.5703125" customWidth="1"/>
    <col min="4" max="4" width="8.42578125" customWidth="1"/>
    <col min="5" max="5" width="10" customWidth="1"/>
    <col min="6" max="6" width="8.42578125" customWidth="1"/>
    <col min="7" max="7" width="8.7109375" customWidth="1"/>
    <col min="8" max="8" width="10" customWidth="1"/>
    <col min="9" max="9" width="8.85546875" customWidth="1"/>
  </cols>
  <sheetData>
    <row r="2" spans="1:9" ht="15.75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</row>
    <row r="3" spans="1:9" ht="15.75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5.75" x14ac:dyDescent="0.25">
      <c r="A4" s="50" t="s">
        <v>45</v>
      </c>
      <c r="B4" s="50"/>
      <c r="C4" s="50"/>
      <c r="D4" s="50"/>
      <c r="E4" s="50"/>
      <c r="F4" s="50"/>
      <c r="G4" s="50"/>
      <c r="H4" s="50"/>
      <c r="I4" s="50"/>
    </row>
    <row r="5" spans="1:9" ht="16.5" thickBot="1" x14ac:dyDescent="0.3">
      <c r="D5" s="45"/>
      <c r="E5" s="46" t="s">
        <v>46</v>
      </c>
      <c r="I5" s="1" t="s">
        <v>2</v>
      </c>
    </row>
    <row r="6" spans="1:9" x14ac:dyDescent="0.25">
      <c r="A6" s="2"/>
      <c r="B6" s="3"/>
      <c r="C6" s="4"/>
      <c r="D6" s="5" t="s">
        <v>3</v>
      </c>
      <c r="E6" s="51" t="s">
        <v>4</v>
      </c>
      <c r="F6" s="52"/>
      <c r="G6" s="53"/>
      <c r="H6" s="5" t="s">
        <v>5</v>
      </c>
      <c r="I6" s="6" t="s">
        <v>5</v>
      </c>
    </row>
    <row r="7" spans="1:9" x14ac:dyDescent="0.25">
      <c r="A7" s="54" t="s">
        <v>6</v>
      </c>
      <c r="B7" s="55"/>
      <c r="C7" s="56"/>
      <c r="D7" s="7" t="s">
        <v>7</v>
      </c>
      <c r="E7" s="8" t="s">
        <v>8</v>
      </c>
      <c r="F7" s="8" t="s">
        <v>9</v>
      </c>
      <c r="G7" s="8">
        <v>0</v>
      </c>
      <c r="H7" s="7" t="s">
        <v>10</v>
      </c>
      <c r="I7" s="9" t="s">
        <v>11</v>
      </c>
    </row>
    <row r="8" spans="1:9" x14ac:dyDescent="0.25">
      <c r="A8" s="10"/>
      <c r="B8" s="11"/>
      <c r="C8" s="12"/>
      <c r="D8" s="13"/>
      <c r="E8" s="13" t="s">
        <v>12</v>
      </c>
      <c r="F8" s="13" t="s">
        <v>13</v>
      </c>
      <c r="G8" s="13" t="s">
        <v>14</v>
      </c>
      <c r="H8" s="13"/>
      <c r="I8" s="14" t="s">
        <v>15</v>
      </c>
    </row>
    <row r="9" spans="1:9" x14ac:dyDescent="0.25">
      <c r="A9" s="15" t="s">
        <v>16</v>
      </c>
      <c r="B9" s="16"/>
      <c r="C9" s="17"/>
      <c r="D9" s="18" t="s">
        <v>17</v>
      </c>
      <c r="E9" s="19">
        <f>E10+E11+E12</f>
        <v>48084.716921708961</v>
      </c>
      <c r="F9" s="19">
        <f>F10+F11+F12</f>
        <v>86.97213099110823</v>
      </c>
      <c r="G9" s="19">
        <f>G10+G11+G12</f>
        <v>1956.872947299935</v>
      </c>
      <c r="H9" s="19">
        <f>H10+H11+H12</f>
        <v>50128.561999999998</v>
      </c>
      <c r="I9" s="20">
        <f>I10+I11+I12</f>
        <v>27.17879093472132</v>
      </c>
    </row>
    <row r="10" spans="1:9" x14ac:dyDescent="0.25">
      <c r="A10" s="21" t="s">
        <v>18</v>
      </c>
      <c r="B10" s="22"/>
      <c r="C10" s="23"/>
      <c r="D10" s="24" t="s">
        <v>17</v>
      </c>
      <c r="E10" s="25">
        <f>H10/H26*E26</f>
        <v>18718.136000000002</v>
      </c>
      <c r="F10" s="25">
        <f>H10/H26*F26</f>
        <v>33.856000000000002</v>
      </c>
      <c r="G10" s="25">
        <f>H10/H26*G26</f>
        <v>761.76</v>
      </c>
      <c r="H10" s="19">
        <f>1844.4*10.58</f>
        <v>19513.752</v>
      </c>
      <c r="I10" s="26">
        <f>H10/H26</f>
        <v>10.58</v>
      </c>
    </row>
    <row r="11" spans="1:9" x14ac:dyDescent="0.25">
      <c r="A11" s="21" t="s">
        <v>19</v>
      </c>
      <c r="B11" s="22"/>
      <c r="C11" s="23"/>
      <c r="D11" s="24" t="s">
        <v>17</v>
      </c>
      <c r="E11" s="25">
        <f>H11/H26*E26</f>
        <v>28837.844892648016</v>
      </c>
      <c r="F11" s="25">
        <f>H11/H26*F26</f>
        <v>52.159791802212105</v>
      </c>
      <c r="G11" s="25">
        <f>H11/H26*G26</f>
        <v>1173.5953155497723</v>
      </c>
      <c r="H11" s="19">
        <v>30063.599999999999</v>
      </c>
      <c r="I11" s="26">
        <f>H11/H26</f>
        <v>16.299934938191281</v>
      </c>
    </row>
    <row r="12" spans="1:9" x14ac:dyDescent="0.25">
      <c r="A12" s="21" t="s">
        <v>20</v>
      </c>
      <c r="B12" s="22"/>
      <c r="C12" s="23"/>
      <c r="D12" s="24" t="s">
        <v>17</v>
      </c>
      <c r="E12" s="25">
        <f>H12/H26*E26</f>
        <v>528.73602906094118</v>
      </c>
      <c r="F12" s="25">
        <f>H12/H26*F26</f>
        <v>0.95633918889611802</v>
      </c>
      <c r="G12" s="25">
        <f>H12/H26*G26</f>
        <v>21.517631750162654</v>
      </c>
      <c r="H12" s="19">
        <v>551.21</v>
      </c>
      <c r="I12" s="26">
        <f>H12/H26</f>
        <v>0.29885599653003686</v>
      </c>
    </row>
    <row r="13" spans="1:9" x14ac:dyDescent="0.25">
      <c r="A13" s="15" t="s">
        <v>44</v>
      </c>
      <c r="B13" s="16"/>
      <c r="C13" s="17"/>
      <c r="D13" s="27" t="s">
        <v>17</v>
      </c>
      <c r="E13" s="19">
        <v>24522.880000000001</v>
      </c>
      <c r="F13" s="19">
        <f>H13/H26*F26</f>
        <v>44.354803730210364</v>
      </c>
      <c r="G13" s="19">
        <f>H13/H26*G26</f>
        <v>997.9830839297332</v>
      </c>
      <c r="H13" s="19">
        <v>25565</v>
      </c>
      <c r="I13" s="20">
        <f>H13/H26</f>
        <v>13.860876165690739</v>
      </c>
    </row>
    <row r="14" spans="1:9" x14ac:dyDescent="0.25">
      <c r="A14" s="28" t="s">
        <v>21</v>
      </c>
      <c r="B14" s="29"/>
      <c r="C14" s="30"/>
      <c r="D14" s="31" t="s">
        <v>17</v>
      </c>
      <c r="E14" s="32">
        <f>H14/H26*E26</f>
        <v>85708.934287573196</v>
      </c>
      <c r="F14" s="32">
        <f>H14/H26*F26</f>
        <v>155.02407286922576</v>
      </c>
      <c r="G14" s="32">
        <f>H14/H26*G26</f>
        <v>3488.0416395575794</v>
      </c>
      <c r="H14" s="19">
        <f>7446*12</f>
        <v>89352</v>
      </c>
      <c r="I14" s="20">
        <f>H14/H26</f>
        <v>48.445022771633049</v>
      </c>
    </row>
    <row r="15" spans="1:9" x14ac:dyDescent="0.25">
      <c r="A15" s="28" t="s">
        <v>22</v>
      </c>
      <c r="B15" s="29"/>
      <c r="C15" s="30"/>
      <c r="D15" s="8" t="s">
        <v>17</v>
      </c>
      <c r="E15" s="32">
        <f>H15/H26*E26</f>
        <v>18855.965543266102</v>
      </c>
      <c r="F15" s="32">
        <f>H15/H26*F26</f>
        <v>34.105296031229663</v>
      </c>
      <c r="G15" s="32">
        <f>H15/H26*G26</f>
        <v>767.3691607026675</v>
      </c>
      <c r="H15" s="32">
        <f>H14*22/100</f>
        <v>19657.439999999999</v>
      </c>
      <c r="I15" s="20">
        <f>H15/H26</f>
        <v>10.65790500975927</v>
      </c>
    </row>
    <row r="16" spans="1:9" ht="30.4" customHeight="1" x14ac:dyDescent="0.25">
      <c r="A16" s="47" t="s">
        <v>23</v>
      </c>
      <c r="B16" s="48"/>
      <c r="C16" s="49"/>
      <c r="D16" s="18" t="s">
        <v>17</v>
      </c>
      <c r="E16" s="19">
        <f>H16/H26*E26</f>
        <v>0</v>
      </c>
      <c r="F16" s="19">
        <f>H16/H26*F26</f>
        <v>0</v>
      </c>
      <c r="G16" s="19">
        <f>H16/H26*G26</f>
        <v>0</v>
      </c>
      <c r="H16" s="18">
        <v>0</v>
      </c>
      <c r="I16" s="20">
        <f>H16/H26</f>
        <v>0</v>
      </c>
    </row>
    <row r="17" spans="1:9" x14ac:dyDescent="0.25">
      <c r="A17" s="10" t="s">
        <v>24</v>
      </c>
      <c r="B17" s="11"/>
      <c r="C17" s="12"/>
      <c r="D17" s="18" t="s">
        <v>17</v>
      </c>
      <c r="E17" s="19">
        <f>H17/H27*E27</f>
        <v>0</v>
      </c>
      <c r="F17" s="18">
        <f>H17/H27*F27</f>
        <v>0</v>
      </c>
      <c r="G17" s="19">
        <f>H17/H27*G27</f>
        <v>0</v>
      </c>
      <c r="H17" s="18">
        <v>0</v>
      </c>
      <c r="I17" s="20">
        <f>H17/H26</f>
        <v>0</v>
      </c>
    </row>
    <row r="18" spans="1:9" x14ac:dyDescent="0.25">
      <c r="A18" s="10" t="s">
        <v>25</v>
      </c>
      <c r="B18" s="11"/>
      <c r="C18" s="12"/>
      <c r="D18" s="13" t="s">
        <v>17</v>
      </c>
      <c r="E18" s="33">
        <f>H18/H26*E26</f>
        <v>177172.27886488833</v>
      </c>
      <c r="F18" s="33">
        <f>H18/H26*F26</f>
        <v>320.45630362177405</v>
      </c>
      <c r="G18" s="33">
        <f>H18/H26*G26</f>
        <v>7210.2668314899156</v>
      </c>
      <c r="H18" s="19">
        <f>H9+H13+H14+H15+H16+H17</f>
        <v>184703.00200000001</v>
      </c>
      <c r="I18" s="20">
        <f>H18/H26</f>
        <v>100.14259488180438</v>
      </c>
    </row>
    <row r="19" spans="1:9" x14ac:dyDescent="0.25">
      <c r="A19" s="15" t="s">
        <v>26</v>
      </c>
      <c r="B19" s="16"/>
      <c r="C19" s="17"/>
      <c r="D19" s="18" t="s">
        <v>17</v>
      </c>
      <c r="E19" s="33">
        <f>H19/I26*E26</f>
        <v>13974.72353870458</v>
      </c>
      <c r="F19" s="19"/>
      <c r="G19" s="19"/>
      <c r="H19" s="18">
        <f>H20+H22+H23</f>
        <v>14000</v>
      </c>
      <c r="I19" s="20">
        <f>H19/I26</f>
        <v>7.8988941548183247</v>
      </c>
    </row>
    <row r="20" spans="1:9" x14ac:dyDescent="0.25">
      <c r="A20" s="21" t="s">
        <v>47</v>
      </c>
      <c r="B20" s="22"/>
      <c r="C20" s="23"/>
      <c r="D20" s="34" t="s">
        <v>17</v>
      </c>
      <c r="E20" s="25">
        <f>H20/I26*E26</f>
        <v>13974.72353870458</v>
      </c>
      <c r="F20" s="25"/>
      <c r="G20" s="25"/>
      <c r="H20" s="18">
        <v>14000</v>
      </c>
      <c r="I20" s="20">
        <f>H20/I26</f>
        <v>7.8988941548183247</v>
      </c>
    </row>
    <row r="21" spans="1:9" x14ac:dyDescent="0.25">
      <c r="A21" s="15" t="s">
        <v>27</v>
      </c>
      <c r="B21" s="16"/>
      <c r="C21" s="17"/>
      <c r="D21" s="18" t="s">
        <v>17</v>
      </c>
      <c r="E21" s="19">
        <f>E9+E13+E14+E15+E16+E20</f>
        <v>191147.22029125283</v>
      </c>
      <c r="F21" s="19">
        <f>F9+F13+F14+F15+F16+F20</f>
        <v>320.456303621774</v>
      </c>
      <c r="G21" s="19">
        <f>G9+G13+G14+G15+G16</f>
        <v>7210.2668314899156</v>
      </c>
      <c r="H21" s="19">
        <f>H9+H13+H14+H15+H16+H17+H20</f>
        <v>198703.00200000001</v>
      </c>
      <c r="I21" s="20">
        <f>I9+I13+I14+I15+I16+I17+I20</f>
        <v>108.04148903662271</v>
      </c>
    </row>
    <row r="22" spans="1:9" x14ac:dyDescent="0.25">
      <c r="A22" s="21" t="s">
        <v>28</v>
      </c>
      <c r="B22" s="22"/>
      <c r="C22" s="23"/>
      <c r="D22" s="34" t="s">
        <v>17</v>
      </c>
      <c r="E22" s="25">
        <f>H22/H26*E26</f>
        <v>0</v>
      </c>
      <c r="F22" s="25">
        <f>H22/H26*F26</f>
        <v>0</v>
      </c>
      <c r="G22" s="25">
        <f>H22/H26*G26</f>
        <v>0</v>
      </c>
      <c r="H22" s="18">
        <v>0</v>
      </c>
      <c r="I22" s="20">
        <f>H22/H26</f>
        <v>0</v>
      </c>
    </row>
    <row r="23" spans="1:9" x14ac:dyDescent="0.25">
      <c r="A23" s="21" t="s">
        <v>29</v>
      </c>
      <c r="B23" s="22"/>
      <c r="C23" s="23"/>
      <c r="D23" s="34" t="s">
        <v>17</v>
      </c>
      <c r="E23" s="25">
        <f>H23/H26*E26</f>
        <v>0</v>
      </c>
      <c r="F23" s="25">
        <f>H23/H26*F26</f>
        <v>0</v>
      </c>
      <c r="G23" s="25">
        <f>H23/H26*G26</f>
        <v>0</v>
      </c>
      <c r="H23" s="19">
        <v>0</v>
      </c>
      <c r="I23" s="20">
        <f>H23/H26</f>
        <v>0</v>
      </c>
    </row>
    <row r="24" spans="1:9" x14ac:dyDescent="0.25">
      <c r="A24" s="15" t="s">
        <v>30</v>
      </c>
      <c r="B24" s="16"/>
      <c r="C24" s="17"/>
      <c r="D24" s="18" t="s">
        <v>31</v>
      </c>
      <c r="E24" s="19">
        <f>E18+E19</f>
        <v>191147.00240359292</v>
      </c>
      <c r="F24" s="19">
        <f>F18+F19</f>
        <v>320.45630362177405</v>
      </c>
      <c r="G24" s="19">
        <f>G18+G19</f>
        <v>7210.2668314899156</v>
      </c>
      <c r="H24" s="19">
        <f>H18+H19</f>
        <v>198703.00200000001</v>
      </c>
      <c r="I24" s="20">
        <f>H24/H26</f>
        <v>107.73313923227066</v>
      </c>
    </row>
    <row r="25" spans="1:9" x14ac:dyDescent="0.25">
      <c r="A25" s="15"/>
      <c r="B25" s="16"/>
      <c r="C25" s="17"/>
      <c r="D25" s="18"/>
      <c r="E25" s="19"/>
      <c r="F25" s="19"/>
      <c r="G25" s="19"/>
      <c r="H25" s="19"/>
      <c r="I25" s="20"/>
    </row>
    <row r="26" spans="1:9" x14ac:dyDescent="0.25">
      <c r="A26" s="15" t="s">
        <v>32</v>
      </c>
      <c r="B26" s="16"/>
      <c r="C26" s="17"/>
      <c r="D26" s="18" t="s">
        <v>33</v>
      </c>
      <c r="E26" s="19">
        <v>1769.2</v>
      </c>
      <c r="F26" s="19">
        <v>3.2</v>
      </c>
      <c r="G26" s="19">
        <v>72</v>
      </c>
      <c r="H26" s="19">
        <f>E26+F26+G26</f>
        <v>1844.4</v>
      </c>
      <c r="I26" s="35">
        <f>H26-G26</f>
        <v>1772.4</v>
      </c>
    </row>
    <row r="27" spans="1:9" x14ac:dyDescent="0.25">
      <c r="A27" s="15" t="s">
        <v>34</v>
      </c>
      <c r="B27" s="16"/>
      <c r="C27" s="17"/>
      <c r="D27" s="18" t="s">
        <v>35</v>
      </c>
      <c r="E27" s="19">
        <f>E24/E26</f>
        <v>108.04148903662272</v>
      </c>
      <c r="F27" s="19">
        <f>F24/F26</f>
        <v>100.14259488180438</v>
      </c>
      <c r="G27" s="19">
        <f>G24/G26</f>
        <v>100.14259488180438</v>
      </c>
      <c r="H27" s="19">
        <f>H24/H26</f>
        <v>107.73313923227066</v>
      </c>
      <c r="I27" s="26"/>
    </row>
    <row r="28" spans="1:9" x14ac:dyDescent="0.25">
      <c r="A28" s="15" t="s">
        <v>36</v>
      </c>
      <c r="B28" s="16"/>
      <c r="C28" s="17"/>
      <c r="D28" s="18" t="s">
        <v>37</v>
      </c>
      <c r="E28" s="19">
        <v>0</v>
      </c>
      <c r="F28" s="19">
        <v>15</v>
      </c>
      <c r="G28" s="19">
        <v>50</v>
      </c>
      <c r="H28" s="19"/>
      <c r="I28" s="36"/>
    </row>
    <row r="29" spans="1:9" x14ac:dyDescent="0.25">
      <c r="A29" s="15" t="s">
        <v>38</v>
      </c>
      <c r="B29" s="16"/>
      <c r="C29" s="17"/>
      <c r="D29" s="18" t="s">
        <v>39</v>
      </c>
      <c r="E29" s="19">
        <f>E27*E28/100</f>
        <v>0</v>
      </c>
      <c r="F29" s="19">
        <f>F27*F28/100</f>
        <v>15.021389232270657</v>
      </c>
      <c r="G29" s="19">
        <f>G27*G28/100</f>
        <v>50.071297440902192</v>
      </c>
      <c r="H29" s="19"/>
      <c r="I29" s="36"/>
    </row>
    <row r="30" spans="1:9" x14ac:dyDescent="0.25">
      <c r="A30" s="15" t="s">
        <v>40</v>
      </c>
      <c r="B30" s="22"/>
      <c r="C30" s="23"/>
      <c r="D30" s="18" t="s">
        <v>35</v>
      </c>
      <c r="E30" s="25">
        <f>E27*1</f>
        <v>108.04148903662272</v>
      </c>
      <c r="F30" s="25">
        <f>F27*1.15</f>
        <v>115.16398411407503</v>
      </c>
      <c r="G30" s="25">
        <f>G27*1.5</f>
        <v>150.21389232270658</v>
      </c>
      <c r="H30" s="19"/>
      <c r="I30" s="36"/>
    </row>
    <row r="31" spans="1:9" x14ac:dyDescent="0.25">
      <c r="A31" s="15" t="s">
        <v>41</v>
      </c>
      <c r="B31" s="16"/>
      <c r="C31" s="17"/>
      <c r="D31" s="18" t="s">
        <v>17</v>
      </c>
      <c r="E31" s="19">
        <f>E30*0.2</f>
        <v>21.608297807324547</v>
      </c>
      <c r="F31" s="19">
        <f>F30*0.2</f>
        <v>23.032796822815008</v>
      </c>
      <c r="G31" s="19">
        <f>G30*0.2</f>
        <v>30.042778464541318</v>
      </c>
      <c r="H31" s="19"/>
      <c r="I31" s="36"/>
    </row>
    <row r="32" spans="1:9" x14ac:dyDescent="0.25">
      <c r="A32" s="15" t="s">
        <v>42</v>
      </c>
      <c r="B32" s="16"/>
      <c r="C32" s="17"/>
      <c r="D32" s="18" t="s">
        <v>35</v>
      </c>
      <c r="E32" s="19">
        <f>E27+E29+E31</f>
        <v>129.64978684394725</v>
      </c>
      <c r="F32" s="19">
        <f>F27+F29+F31</f>
        <v>138.19678093689006</v>
      </c>
      <c r="G32" s="19">
        <f>G30*1.2</f>
        <v>180.25667078724788</v>
      </c>
      <c r="H32" s="19"/>
      <c r="I32" s="37"/>
    </row>
    <row r="33" spans="1:9" x14ac:dyDescent="0.25">
      <c r="A33" s="15" t="s">
        <v>43</v>
      </c>
      <c r="B33" s="16"/>
      <c r="C33" s="17"/>
      <c r="D33" s="18" t="s">
        <v>17</v>
      </c>
      <c r="E33" s="19">
        <f>E26*E32</f>
        <v>229376.40288431148</v>
      </c>
      <c r="F33" s="19">
        <f>F26*F32</f>
        <v>442.22969899804821</v>
      </c>
      <c r="G33" s="44">
        <f>G26*G32</f>
        <v>12978.480296681848</v>
      </c>
      <c r="H33" s="19">
        <f>SUM(E33:G33)</f>
        <v>242797.11287999136</v>
      </c>
      <c r="I33" s="36"/>
    </row>
    <row r="34" spans="1:9" ht="15.75" thickBot="1" x14ac:dyDescent="0.3">
      <c r="A34" s="38"/>
      <c r="B34" s="39"/>
      <c r="C34" s="40"/>
      <c r="D34" s="41"/>
      <c r="E34" s="42"/>
      <c r="F34" s="42"/>
      <c r="G34" s="41"/>
      <c r="H34" s="42"/>
      <c r="I34" s="43"/>
    </row>
    <row r="38" spans="1:9" x14ac:dyDescent="0.25">
      <c r="B38" t="s">
        <v>48</v>
      </c>
      <c r="C38" t="s">
        <v>49</v>
      </c>
      <c r="G38" t="s">
        <v>50</v>
      </c>
    </row>
    <row r="41" spans="1:9" x14ac:dyDescent="0.25">
      <c r="B41" t="s">
        <v>51</v>
      </c>
      <c r="G41" t="s">
        <v>52</v>
      </c>
    </row>
  </sheetData>
  <mergeCells count="6">
    <mergeCell ref="A16:C16"/>
    <mergeCell ref="A2:I2"/>
    <mergeCell ref="A3:I3"/>
    <mergeCell ref="A4:I4"/>
    <mergeCell ref="E6:G6"/>
    <mergeCell ref="A7:C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2018-08-02T08:48:11Z</dcterms:modified>
</cp:coreProperties>
</file>