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на 01.01.2016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<sst xmlns="http://schemas.openxmlformats.org/spreadsheetml/2006/main" count="231" uniqueCount="130">
  <si>
    <t>Секретар ради</t>
  </si>
  <si>
    <t>Разом</t>
  </si>
  <si>
    <t>Головний спеціаліст</t>
  </si>
  <si>
    <t>Прибиральниця</t>
  </si>
  <si>
    <t>Головний бухгалтер</t>
  </si>
  <si>
    <t>Керуючий справами</t>
  </si>
  <si>
    <t>Загальний відділ</t>
  </si>
  <si>
    <t xml:space="preserve">Усього  </t>
  </si>
  <si>
    <t>Адміністратор</t>
  </si>
  <si>
    <t>(посада)</t>
  </si>
  <si>
    <t>(підпис)</t>
  </si>
  <si>
    <t>(ініціали і прізвище)</t>
  </si>
  <si>
    <t>М.П.</t>
  </si>
  <si>
    <t>(число, місяць, рік)</t>
  </si>
  <si>
    <t>__________________</t>
  </si>
  <si>
    <t>Додаток № 1</t>
  </si>
  <si>
    <t>Виконавчий комітет Комишуваської селищної ради</t>
  </si>
  <si>
    <t>Заступник голови (начальник відділу освіти)</t>
  </si>
  <si>
    <t>Секретар виконавчого комітету (керуючий справами)</t>
  </si>
  <si>
    <t>Староста</t>
  </si>
  <si>
    <t>Самостійні структурні відділи виконавчого комітету Комишуваської селищної ради</t>
  </si>
  <si>
    <t>Фінансовий відділ</t>
  </si>
  <si>
    <t>Юридичний відділ</t>
  </si>
  <si>
    <t>Архіваріус</t>
  </si>
  <si>
    <t>№</t>
  </si>
  <si>
    <t>з/п</t>
  </si>
  <si>
    <t>Нaзва структурного підрозділу</t>
  </si>
  <si>
    <t>Посада</t>
  </si>
  <si>
    <t>(пpофесія)</t>
  </si>
  <si>
    <t>Код за Класифікатором пpофесій ДК 003:2010</t>
  </si>
  <si>
    <t>Кiлькість штатних одиниць</t>
  </si>
  <si>
    <t>Посадовий оклад, гpн</t>
  </si>
  <si>
    <t>Доплати, грн</t>
  </si>
  <si>
    <t>Місячний фoнд заробітної плати, грн</t>
  </si>
  <si>
    <t xml:space="preserve"> Комишуваська селищна рада</t>
  </si>
  <si>
    <t>Голова</t>
  </si>
  <si>
    <t xml:space="preserve">Перший заступник  голови( начальник відділу економіки, інвестицій, розвитку інфраструктури та житлово-комунального господарства) </t>
  </si>
  <si>
    <t>Начальник юридичного вiдділу</t>
  </si>
  <si>
    <t>Відділ  з питань державної реєстрації</t>
  </si>
  <si>
    <t>Начальник вiдділу з питань державної реєстрації</t>
  </si>
  <si>
    <t xml:space="preserve"> Державний реєстратор (головний спеціаліст)</t>
  </si>
  <si>
    <t>Відділ економіки, інвестицій, розвитку інфраструктури та житлово-комунального господарства</t>
  </si>
  <si>
    <t>Начальник відділу економіки, інвестицій, розвитку інфраструктури та житлово-комунального господарства</t>
  </si>
  <si>
    <t> 10</t>
  </si>
  <si>
    <t>Відділ містобудування, земельних відносин та екології</t>
  </si>
  <si>
    <t>Начальник відділу містобудування, земельних відносин та екології</t>
  </si>
  <si>
    <t>Спеціаліст</t>
  </si>
  <si>
    <t>Інспекція архітектурно-будівельного контролю</t>
  </si>
  <si>
    <t>Начальник інспекції архітектурно-будівельного контролю</t>
  </si>
  <si>
    <t>інспектор інспекції архітектурно-будівельного контролю</t>
  </si>
  <si>
    <t>Відділ освіти</t>
  </si>
  <si>
    <t>Начальник відділу освіти</t>
  </si>
  <si>
    <t>Завідувач дошкільного закладу</t>
  </si>
  <si>
    <t>Відділ культури,туризму,  молоді, та спорту</t>
  </si>
  <si>
    <t>Начальник відділу культури, туризму, молоді та спорту</t>
  </si>
  <si>
    <t>Відділ у справах дітей, соціального захисту та соціальної допомоги</t>
  </si>
  <si>
    <t xml:space="preserve"> Начальник відділ у справах дітей, соціального захисту та соціальної допомоги</t>
  </si>
  <si>
    <t>Апарат виконавчого комітету Комишуваської селищної ради</t>
  </si>
  <si>
    <t>Відділ інформаційно-організаційної роботи та зв’язків з громадськістю</t>
  </si>
  <si>
    <t>Начальник відділу інформаційно-організаційної роботи та зв’язків з громадськістю</t>
  </si>
  <si>
    <t>інспектор ВОС</t>
  </si>
  <si>
    <t>Начальник загального відділу</t>
  </si>
  <si>
    <t>Інженер-програміст</t>
  </si>
  <si>
    <t>Секретар-голови</t>
  </si>
  <si>
    <t>Діловод</t>
  </si>
  <si>
    <t>ЦНАП</t>
  </si>
  <si>
    <t>Сектор архіву</t>
  </si>
  <si>
    <t>Завідувач сектору</t>
  </si>
  <si>
    <t>Господарське забезпечення діяльності виконавчого комітету Комишуваської селищної ради</t>
  </si>
  <si>
    <t>Відділ господарського забезпечення</t>
  </si>
  <si>
    <t>Начальник господарського відділу (завгосп)</t>
  </si>
  <si>
    <t>Водій</t>
  </si>
  <si>
    <t>Сторож</t>
  </si>
  <si>
    <t>ШТАТНИЙ РОЗПИС  на 2017  рік</t>
  </si>
  <si>
    <t xml:space="preserve">Виконавчий комітет Комишуваський виконавчиий комітет </t>
  </si>
  <si>
    <t>Аппарат управління селищної ради  та виконавчого комітету</t>
  </si>
  <si>
    <t>интенсивність</t>
  </si>
  <si>
    <t>селищний голова</t>
  </si>
  <si>
    <t>станом на 01.01.2017 року</t>
  </si>
  <si>
    <t>Ю.В.Карапетян</t>
  </si>
  <si>
    <t xml:space="preserve"> Cпеціаліст</t>
  </si>
  <si>
    <t xml:space="preserve"> спеціаліст</t>
  </si>
  <si>
    <t>Начальник фінансового відділу -головний буxгалтер</t>
  </si>
  <si>
    <t xml:space="preserve">заступник головного бухгалтера </t>
  </si>
  <si>
    <t>ранг</t>
  </si>
  <si>
    <t>ДОПЛАТА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</si>
  <si>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84 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(триста вісімдесят дев*ять тисяч дев*ятсот тридцять три  грн 25 коп.).</t>
    </r>
    <r>
      <rPr>
        <sz val="14"/>
        <rFont val="Bookman Old Style"/>
        <family val="1"/>
      </rPr>
      <t xml:space="preserve">
</t>
    </r>
  </si>
  <si>
    <t xml:space="preserve"> головний бухгалтер</t>
  </si>
  <si>
    <t>економіст</t>
  </si>
  <si>
    <t xml:space="preserve"> спеціаліст (бухгалтер)</t>
  </si>
  <si>
    <t xml:space="preserve">Головний бухгалтер </t>
  </si>
  <si>
    <t>вислуга</t>
  </si>
  <si>
    <t xml:space="preserve">премія </t>
  </si>
  <si>
    <t>спеціаліст (бухгалтер)</t>
  </si>
  <si>
    <t>Спеціаліст ІІ категорії землевпорядник</t>
  </si>
  <si>
    <t>Секретар-друкарка</t>
  </si>
  <si>
    <t>Паспортист</t>
  </si>
  <si>
    <t xml:space="preserve"> </t>
  </si>
  <si>
    <t>спеціаліст</t>
  </si>
  <si>
    <t>Спеціаліст ІІ категорії соціальна служба</t>
  </si>
  <si>
    <t>ексерт з економічних питань</t>
  </si>
  <si>
    <t>премія рішення сесії</t>
  </si>
  <si>
    <t>Інспектор з кадрових питань</t>
  </si>
  <si>
    <t>Головний спеціаліст з кадрових витань</t>
  </si>
  <si>
    <t>Відділ освіти, культури, молоді та спорту</t>
  </si>
  <si>
    <t>спеціаліст ІІ категорії</t>
  </si>
  <si>
    <t>спеціаліст І категорії (бухгалтер)</t>
  </si>
  <si>
    <t>Інспектор з землеустрою</t>
  </si>
  <si>
    <t>Інспектор землевпорядник</t>
  </si>
  <si>
    <t>Спеціаліст землевпорядник</t>
  </si>
  <si>
    <t>Перший заступник  голови</t>
  </si>
  <si>
    <t>Заступник голови</t>
  </si>
  <si>
    <t>в.о старости с.Зарічне, с.Жовтеньке</t>
  </si>
  <si>
    <t>Відділ житлово-комунального господарства</t>
  </si>
  <si>
    <t>Начальник відділу  житлово-комунального господарства</t>
  </si>
  <si>
    <t>в.о. старости с.Новоіванівка,с.Дружне,с.Дудникове,с.Кущове</t>
  </si>
  <si>
    <t>с.Новотавричеське, с.Кирпотине, с.Вільне, с.Оленівка, с.Тарасівка</t>
  </si>
  <si>
    <t>с.Новотроїцьке, с.Блакитне,с.Веселе, с.Жовта Круча,с.Новорозівка,с.Славне.</t>
  </si>
  <si>
    <t>с.Новояковлівка,с.Магдалинівка,с.Запасне,с.Новобойківське</t>
  </si>
  <si>
    <t>с.Щасливе,с.Трудолюбівка,с.Новомихайлівка,с.Калинівка</t>
  </si>
  <si>
    <t>с.Ясна Поляна, с.Трудооленівка</t>
  </si>
  <si>
    <t>%</t>
  </si>
  <si>
    <t>Відділ містобудування, земельних відносин та розвитку інфраструктури</t>
  </si>
  <si>
    <t>Відділ освіти, культури, молоді та спорту Комишуваської селищної ради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</si>
  <si>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8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(двадцять п'ять тисяч шістсот грн.)</t>
    </r>
    <r>
      <rPr>
        <sz val="14"/>
        <rFont val="Bookman Old Style"/>
        <family val="1"/>
      </rPr>
      <t xml:space="preserve">
</t>
    </r>
  </si>
  <si>
    <t xml:space="preserve">Начальник фінансового відділу </t>
  </si>
  <si>
    <t>Соціальний працівник</t>
  </si>
  <si>
    <t>станом на 03.05.2017 року</t>
  </si>
  <si>
    <r>
      <t>Затверджую штат у кількості</t>
    </r>
    <r>
      <rPr>
        <u val="single"/>
        <sz val="14"/>
        <rFont val="Bookman Old Style"/>
        <family val="1"/>
      </rPr>
      <t xml:space="preserve">  95 </t>
    </r>
    <r>
      <rPr>
        <sz val="14"/>
        <rFont val="Bookman Old Style"/>
        <family val="1"/>
      </rPr>
      <t>штатних одиниць з місячним фондом заробітної плати за посадовими окладами</t>
    </r>
    <r>
      <rPr>
        <b/>
        <sz val="14"/>
        <rFont val="Bookman Old Style"/>
        <family val="1"/>
      </rPr>
      <t xml:space="preserve"> </t>
    </r>
    <r>
      <rPr>
        <b/>
        <u val="single"/>
        <sz val="14"/>
        <rFont val="Bookman Old Style"/>
        <family val="1"/>
      </rPr>
      <t xml:space="preserve"> грн. (триста п'ятнадцять  тисяч шістсот вісімдесят грн 94 коп.).</t>
    </r>
    <r>
      <rPr>
        <sz val="14"/>
        <rFont val="Bookman Old Style"/>
        <family val="1"/>
      </rPr>
      <t xml:space="preserve">
</t>
    </r>
  </si>
  <si>
    <t>Інспектор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</si>
</sst>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€-2]\ ###,000_);[Red]\([$€-2]\ ###,000\)"/>
    <numFmt numFmtId="194" formatCode="#,##0\ &quot;₽&quot;;[Red]#,##0\ &quot;₽&quot;"/>
    <numFmt numFmtId="195" formatCode="#,##0;[Red]#,##0"/>
    <numFmt numFmtId="196" formatCode="0;[Red]0"/>
    <numFmt numFmtId="197" formatCode="0.00;[Red]0.00"/>
  </numFmts>
  <fonts count="5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Bookman Old Style"/>
      <family val="1"/>
    </font>
    <font>
      <sz val="8"/>
      <name val="Arial"/>
      <family val="2"/>
    </font>
    <font>
      <u val="single"/>
      <sz val="14"/>
      <name val="Bookman Old Style"/>
      <family val="1"/>
    </font>
    <font>
      <b/>
      <u val="single"/>
      <sz val="14"/>
      <name val="Bookman Old Style"/>
      <family val="1"/>
    </font>
    <font>
      <b/>
      <sz val="14"/>
      <name val="Bookman Old Style"/>
      <family val="1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Rounded MT Bold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9" fontId="3" fillId="34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13" fillId="35" borderId="10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5" fontId="2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9" fontId="3" fillId="36" borderId="10" xfId="0" applyNumberFormat="1" applyFont="1" applyFill="1" applyBorder="1" applyAlignment="1">
      <alignment horizontal="center" vertical="center" wrapText="1"/>
    </xf>
    <xf numFmtId="195" fontId="2" fillId="36" borderId="10" xfId="0" applyNumberFormat="1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197" fontId="3" fillId="36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/>
    </xf>
    <xf numFmtId="197" fontId="3" fillId="0" borderId="10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9" fontId="3" fillId="34" borderId="13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97" fontId="3" fillId="0" borderId="32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2" fontId="13" fillId="36" borderId="10" xfId="0" applyNumberFormat="1" applyFont="1" applyFill="1" applyBorder="1" applyAlignment="1">
      <alignment horizontal="center" vertical="top" wrapText="1"/>
    </xf>
    <xf numFmtId="0" fontId="2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 vertical="center" wrapText="1"/>
    </xf>
    <xf numFmtId="0" fontId="3" fillId="36" borderId="3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justify" wrapText="1"/>
    </xf>
    <xf numFmtId="0" fontId="5" fillId="0" borderId="3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34" xfId="0" applyFont="1" applyBorder="1" applyAlignment="1">
      <alignment wrapText="1"/>
    </xf>
    <xf numFmtId="0" fontId="0" fillId="0" borderId="32" xfId="0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3" fillId="0" borderId="51" xfId="0" applyFont="1" applyBorder="1" applyAlignment="1">
      <alignment vertical="center" wrapText="1"/>
    </xf>
    <xf numFmtId="0" fontId="3" fillId="0" borderId="44" xfId="0" applyFont="1" applyBorder="1" applyAlignment="1">
      <alignment horizontal="justify" vertical="center" wrapText="1"/>
    </xf>
    <xf numFmtId="0" fontId="3" fillId="0" borderId="41" xfId="0" applyFont="1" applyBorder="1" applyAlignment="1">
      <alignment horizontal="justify" vertical="center" wrapText="1"/>
    </xf>
    <xf numFmtId="0" fontId="3" fillId="0" borderId="52" xfId="0" applyFont="1" applyBorder="1" applyAlignment="1">
      <alignment horizontal="justify"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36" borderId="34" xfId="0" applyFont="1" applyFill="1" applyBorder="1" applyAlignment="1">
      <alignment vertical="center" wrapText="1"/>
    </xf>
    <xf numFmtId="0" fontId="3" fillId="36" borderId="42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5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5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1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10" fillId="36" borderId="1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BreakPreview" zoomScale="80" zoomScaleNormal="80" zoomScaleSheetLayoutView="80" zoomScalePageLayoutView="0" workbookViewId="0" topLeftCell="A52">
      <selection activeCell="E60" sqref="E60"/>
    </sheetView>
  </sheetViews>
  <sheetFormatPr defaultColWidth="9.140625" defaultRowHeight="18" customHeight="1"/>
  <cols>
    <col min="1" max="1" width="4.57421875" style="47" customWidth="1"/>
    <col min="2" max="2" width="25.28125" style="47" customWidth="1"/>
    <col min="3" max="3" width="36.421875" style="47" customWidth="1"/>
    <col min="4" max="4" width="23.140625" style="47" customWidth="1"/>
    <col min="5" max="5" width="18.7109375" style="47" customWidth="1"/>
    <col min="6" max="6" width="12.421875" style="47" customWidth="1"/>
    <col min="7" max="7" width="11.00390625" style="47" customWidth="1"/>
    <col min="8" max="8" width="14.421875" style="70" customWidth="1"/>
    <col min="9" max="10" width="14.421875" style="101" customWidth="1"/>
    <col min="11" max="11" width="14.421875" style="47" customWidth="1"/>
    <col min="12" max="12" width="13.28125" style="47" customWidth="1"/>
    <col min="13" max="13" width="23.7109375" style="47" customWidth="1"/>
  </cols>
  <sheetData>
    <row r="1" spans="1:13" s="1" customFormat="1" ht="18" customHeight="1">
      <c r="A1" s="2"/>
      <c r="B1" s="2"/>
      <c r="C1" s="2"/>
      <c r="D1" s="2"/>
      <c r="E1" s="2"/>
      <c r="F1" s="12"/>
      <c r="G1" s="12"/>
      <c r="H1" s="58"/>
      <c r="I1" s="89"/>
      <c r="J1" s="89"/>
      <c r="K1" s="12"/>
      <c r="L1" s="12"/>
      <c r="M1" s="13" t="s">
        <v>15</v>
      </c>
    </row>
    <row r="2" spans="1:13" s="1" customFormat="1" ht="74.25" customHeight="1">
      <c r="A2" s="2"/>
      <c r="B2" s="10"/>
      <c r="C2" s="10"/>
      <c r="D2" s="2"/>
      <c r="E2" s="48">
        <f>M85</f>
        <v>315680.94</v>
      </c>
      <c r="F2" s="147" t="s">
        <v>128</v>
      </c>
      <c r="G2" s="147"/>
      <c r="H2" s="147"/>
      <c r="I2" s="147"/>
      <c r="J2" s="147"/>
      <c r="K2" s="147"/>
      <c r="L2" s="147"/>
      <c r="M2" s="147"/>
    </row>
    <row r="3" spans="1:13" s="1" customFormat="1" ht="18" customHeight="1">
      <c r="A3" s="2"/>
      <c r="B3" s="10"/>
      <c r="C3" s="10"/>
      <c r="D3" s="2"/>
      <c r="E3" s="2"/>
      <c r="F3" s="144" t="s">
        <v>77</v>
      </c>
      <c r="G3" s="144"/>
      <c r="H3" s="144"/>
      <c r="I3" s="144"/>
      <c r="J3" s="144"/>
      <c r="K3" s="144"/>
      <c r="L3" s="144"/>
      <c r="M3" s="144"/>
    </row>
    <row r="4" spans="1:13" s="1" customFormat="1" ht="18" customHeight="1">
      <c r="A4" s="2"/>
      <c r="B4" s="10"/>
      <c r="C4" s="10"/>
      <c r="D4" s="2"/>
      <c r="E4" s="2"/>
      <c r="F4" s="148" t="s">
        <v>9</v>
      </c>
      <c r="G4" s="148"/>
      <c r="H4" s="148"/>
      <c r="I4" s="148"/>
      <c r="J4" s="148"/>
      <c r="K4" s="148"/>
      <c r="L4" s="148"/>
      <c r="M4" s="148"/>
    </row>
    <row r="5" spans="1:13" s="1" customFormat="1" ht="18" customHeight="1">
      <c r="A5" s="2"/>
      <c r="B5" s="10"/>
      <c r="C5" s="10"/>
      <c r="D5" s="2"/>
      <c r="E5" s="2"/>
      <c r="F5" s="14"/>
      <c r="G5" s="14"/>
      <c r="H5" s="59"/>
      <c r="I5" s="90"/>
      <c r="J5" s="90"/>
      <c r="K5" s="14"/>
      <c r="L5" s="144" t="s">
        <v>79</v>
      </c>
      <c r="M5" s="145"/>
    </row>
    <row r="6" spans="1:13" s="1" customFormat="1" ht="18" customHeight="1">
      <c r="A6" s="2"/>
      <c r="B6" s="10"/>
      <c r="C6" s="10"/>
      <c r="D6" s="2"/>
      <c r="E6" s="2"/>
      <c r="F6" s="9" t="s">
        <v>10</v>
      </c>
      <c r="G6" s="9"/>
      <c r="H6" s="60"/>
      <c r="I6" s="91"/>
      <c r="J6" s="91"/>
      <c r="K6" s="9"/>
      <c r="L6" s="9"/>
      <c r="M6" s="9" t="s">
        <v>11</v>
      </c>
    </row>
    <row r="7" spans="1:13" s="1" customFormat="1" ht="18" customHeight="1">
      <c r="A7" s="2"/>
      <c r="B7" s="10"/>
      <c r="C7" s="10"/>
      <c r="D7" s="2"/>
      <c r="E7" s="2"/>
      <c r="F7" s="141"/>
      <c r="G7" s="142"/>
      <c r="H7" s="61"/>
      <c r="I7" s="92"/>
      <c r="J7" s="92"/>
      <c r="K7" s="15"/>
      <c r="L7" s="15"/>
      <c r="M7" s="149" t="s">
        <v>12</v>
      </c>
    </row>
    <row r="8" spans="1:13" s="1" customFormat="1" ht="18" customHeight="1">
      <c r="A8" s="2"/>
      <c r="B8" s="10"/>
      <c r="C8" s="10"/>
      <c r="D8" s="2"/>
      <c r="E8" s="2"/>
      <c r="F8" s="9" t="s">
        <v>13</v>
      </c>
      <c r="G8" s="9"/>
      <c r="H8" s="60"/>
      <c r="I8" s="91"/>
      <c r="J8" s="91"/>
      <c r="K8" s="9"/>
      <c r="L8" s="9"/>
      <c r="M8" s="149"/>
    </row>
    <row r="9" spans="1:13" s="1" customFormat="1" ht="18" customHeight="1">
      <c r="A9" s="2"/>
      <c r="B9" s="10"/>
      <c r="C9" s="10"/>
      <c r="D9" s="2"/>
      <c r="E9" s="2"/>
      <c r="F9" s="2"/>
      <c r="G9" s="2"/>
      <c r="H9" s="62"/>
      <c r="I9" s="93"/>
      <c r="J9" s="93"/>
      <c r="K9" s="2"/>
      <c r="L9" s="2"/>
      <c r="M9" s="2"/>
    </row>
    <row r="10" spans="1:13" s="1" customFormat="1" ht="18" customHeight="1">
      <c r="A10" s="2"/>
      <c r="B10" s="150" t="s">
        <v>73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s="3" customFormat="1" ht="18" customHeight="1">
      <c r="A11" s="16"/>
      <c r="B11" s="151" t="s">
        <v>127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</row>
    <row r="12" spans="1:13" s="1" customFormat="1" ht="18" customHeight="1">
      <c r="A12" s="2"/>
      <c r="B12" s="152" t="s">
        <v>74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3" s="1" customFormat="1" ht="18" customHeight="1">
      <c r="A13" s="2"/>
      <c r="B13" s="17"/>
      <c r="C13" s="17"/>
      <c r="D13" s="18"/>
      <c r="E13" s="18"/>
      <c r="F13" s="18"/>
      <c r="G13" s="18"/>
      <c r="H13" s="63"/>
      <c r="I13" s="94"/>
      <c r="J13" s="94"/>
      <c r="K13" s="18"/>
      <c r="L13" s="18"/>
      <c r="M13" s="19"/>
    </row>
    <row r="14" spans="1:13" s="1" customFormat="1" ht="18" customHeight="1">
      <c r="A14" s="2"/>
      <c r="B14" s="143" t="s">
        <v>75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</row>
    <row r="15" spans="1:13" s="4" customFormat="1" ht="18" customHeight="1">
      <c r="A15" s="19"/>
      <c r="B15" s="11"/>
      <c r="C15" s="11"/>
      <c r="D15" s="19"/>
      <c r="E15" s="19"/>
      <c r="F15" s="19"/>
      <c r="G15" s="19"/>
      <c r="H15" s="64"/>
      <c r="I15" s="95"/>
      <c r="J15" s="95"/>
      <c r="K15" s="19"/>
      <c r="L15" s="19"/>
      <c r="M15" s="19"/>
    </row>
    <row r="16" spans="1:14" s="1" customFormat="1" ht="18" customHeight="1">
      <c r="A16" s="82" t="s">
        <v>24</v>
      </c>
      <c r="B16" s="146" t="s">
        <v>26</v>
      </c>
      <c r="C16" s="30" t="s">
        <v>27</v>
      </c>
      <c r="D16" s="146" t="s">
        <v>29</v>
      </c>
      <c r="E16" s="146" t="s">
        <v>30</v>
      </c>
      <c r="F16" s="146" t="s">
        <v>31</v>
      </c>
      <c r="G16" s="146" t="s">
        <v>84</v>
      </c>
      <c r="H16" s="153" t="s">
        <v>32</v>
      </c>
      <c r="I16" s="96"/>
      <c r="J16" s="97">
        <v>0.5</v>
      </c>
      <c r="K16" s="72">
        <v>3200</v>
      </c>
      <c r="L16" s="20">
        <v>0.5</v>
      </c>
      <c r="M16" s="146" t="s">
        <v>33</v>
      </c>
      <c r="N16" s="155" t="s">
        <v>101</v>
      </c>
    </row>
    <row r="17" spans="1:14" s="1" customFormat="1" ht="51.75" customHeight="1">
      <c r="A17" s="30" t="s">
        <v>25</v>
      </c>
      <c r="B17" s="146"/>
      <c r="C17" s="30" t="s">
        <v>28</v>
      </c>
      <c r="D17" s="146"/>
      <c r="E17" s="146"/>
      <c r="F17" s="146"/>
      <c r="G17" s="146"/>
      <c r="H17" s="153"/>
      <c r="I17" s="96" t="s">
        <v>91</v>
      </c>
      <c r="J17" s="96" t="s">
        <v>92</v>
      </c>
      <c r="K17" s="30" t="s">
        <v>85</v>
      </c>
      <c r="L17" s="20" t="s">
        <v>76</v>
      </c>
      <c r="M17" s="146"/>
      <c r="N17" s="156"/>
    </row>
    <row r="18" spans="1:14" s="1" customFormat="1" ht="18" customHeight="1">
      <c r="A18" s="154">
        <v>1</v>
      </c>
      <c r="B18" s="154" t="s">
        <v>34</v>
      </c>
      <c r="C18" s="82" t="s">
        <v>35</v>
      </c>
      <c r="D18" s="30"/>
      <c r="E18" s="30">
        <v>1</v>
      </c>
      <c r="F18" s="30">
        <v>2521</v>
      </c>
      <c r="G18" s="30">
        <v>110</v>
      </c>
      <c r="H18" s="71">
        <v>0.1</v>
      </c>
      <c r="I18" s="103">
        <f>(F18+G18)*H18</f>
        <v>263.1</v>
      </c>
      <c r="J18" s="102">
        <f>(F18+G18+I18+L18)*100%</f>
        <v>4341.15</v>
      </c>
      <c r="K18" s="23"/>
      <c r="L18" s="23">
        <f>(F18+G18+I18)*L16</f>
        <v>1447.05</v>
      </c>
      <c r="M18" s="8">
        <f>F18+G18+I18+J18+L18</f>
        <v>8682.3</v>
      </c>
      <c r="N18" s="121">
        <v>1</v>
      </c>
    </row>
    <row r="19" spans="1:14" s="1" customFormat="1" ht="19.5" customHeight="1">
      <c r="A19" s="154"/>
      <c r="B19" s="154"/>
      <c r="C19" s="82" t="s">
        <v>0</v>
      </c>
      <c r="D19" s="30"/>
      <c r="E19" s="30">
        <v>1</v>
      </c>
      <c r="F19" s="30">
        <v>2328</v>
      </c>
      <c r="G19" s="30">
        <v>70</v>
      </c>
      <c r="H19" s="114"/>
      <c r="I19" s="103">
        <f>F19*H19</f>
        <v>0</v>
      </c>
      <c r="J19" s="102"/>
      <c r="K19" s="23"/>
      <c r="L19" s="23">
        <f>(F19+G19+I19)*L16</f>
        <v>1199</v>
      </c>
      <c r="M19" s="8">
        <f>F19+G19+H19+I19+J19+K19+L19</f>
        <v>3597</v>
      </c>
      <c r="N19" s="119"/>
    </row>
    <row r="20" spans="1:14" s="1" customFormat="1" ht="65.25" customHeight="1">
      <c r="A20" s="82">
        <v>2</v>
      </c>
      <c r="B20" s="82" t="s">
        <v>16</v>
      </c>
      <c r="C20" s="83" t="s">
        <v>110</v>
      </c>
      <c r="D20" s="30"/>
      <c r="E20" s="30">
        <v>1</v>
      </c>
      <c r="F20" s="30">
        <v>2425</v>
      </c>
      <c r="G20" s="30">
        <v>80</v>
      </c>
      <c r="H20" s="71">
        <v>0.2</v>
      </c>
      <c r="I20" s="103">
        <f>(F20+G20)*H20</f>
        <v>501</v>
      </c>
      <c r="J20" s="102">
        <f>(F20+K20+L20+G20+I20)*70%</f>
        <v>2952.95</v>
      </c>
      <c r="K20" s="23"/>
      <c r="L20" s="23">
        <f>F20*L16</f>
        <v>1212.5</v>
      </c>
      <c r="M20" s="8">
        <f>F20+G20+I20+J20+K20+L20</f>
        <v>7171.45</v>
      </c>
      <c r="N20" s="120">
        <v>0.7</v>
      </c>
    </row>
    <row r="21" spans="1:14" s="1" customFormat="1" ht="52.5" customHeight="1">
      <c r="A21" s="82">
        <v>3</v>
      </c>
      <c r="B21" s="82" t="s">
        <v>16</v>
      </c>
      <c r="C21" s="82" t="s">
        <v>111</v>
      </c>
      <c r="D21" s="30"/>
      <c r="E21" s="30">
        <v>1</v>
      </c>
      <c r="F21" s="30">
        <v>2328</v>
      </c>
      <c r="G21" s="30">
        <v>70</v>
      </c>
      <c r="H21" s="71">
        <v>0.1</v>
      </c>
      <c r="I21" s="103">
        <f>(F21+G21)*H21</f>
        <v>239.8</v>
      </c>
      <c r="J21" s="102">
        <f>(F21+K21+L21+G21+I21)*70%</f>
        <v>2769.69</v>
      </c>
      <c r="K21" s="23"/>
      <c r="L21" s="23">
        <f>(F21+G21+I21)*L16</f>
        <v>1318.9</v>
      </c>
      <c r="M21" s="8">
        <f>F21+L21+J21+K21+G21+I21</f>
        <v>6726.39</v>
      </c>
      <c r="N21" s="120">
        <v>0.7</v>
      </c>
    </row>
    <row r="22" spans="1:14" s="1" customFormat="1" ht="54" customHeight="1">
      <c r="A22" s="82">
        <v>4</v>
      </c>
      <c r="B22" s="82" t="s">
        <v>16</v>
      </c>
      <c r="C22" s="82" t="s">
        <v>18</v>
      </c>
      <c r="D22" s="30"/>
      <c r="E22" s="30">
        <v>1</v>
      </c>
      <c r="F22" s="30">
        <v>2328</v>
      </c>
      <c r="G22" s="30">
        <v>70</v>
      </c>
      <c r="H22" s="71" t="s">
        <v>121</v>
      </c>
      <c r="I22" s="103"/>
      <c r="J22" s="102"/>
      <c r="K22" s="23"/>
      <c r="L22" s="23">
        <f>(F22+G22+K22)*50%</f>
        <v>1199</v>
      </c>
      <c r="M22" s="8">
        <f>F22+L22+J22+G22</f>
        <v>3597</v>
      </c>
      <c r="N22" s="4"/>
    </row>
    <row r="23" spans="1:14" s="1" customFormat="1" ht="39.75" customHeight="1">
      <c r="A23" s="82">
        <v>5</v>
      </c>
      <c r="B23" s="125" t="s">
        <v>16</v>
      </c>
      <c r="C23" s="125" t="s">
        <v>112</v>
      </c>
      <c r="D23" s="30"/>
      <c r="E23" s="30">
        <v>1</v>
      </c>
      <c r="F23" s="30">
        <v>2328</v>
      </c>
      <c r="G23" s="30">
        <v>90</v>
      </c>
      <c r="H23" s="71">
        <v>0.3</v>
      </c>
      <c r="I23" s="103">
        <f aca="true" t="shared" si="0" ref="I23:I29">(F23+G23)*H23</f>
        <v>725.4</v>
      </c>
      <c r="J23" s="102"/>
      <c r="K23" s="23"/>
      <c r="L23" s="23">
        <f>(F23+G23+I23)*L16</f>
        <v>1571.7</v>
      </c>
      <c r="M23" s="8">
        <f>F23+I23+G23+L23</f>
        <v>4715.1</v>
      </c>
      <c r="N23" s="4"/>
    </row>
    <row r="24" spans="1:14" s="1" customFormat="1" ht="45.75" customHeight="1">
      <c r="A24" s="82">
        <v>6</v>
      </c>
      <c r="B24" s="125" t="s">
        <v>16</v>
      </c>
      <c r="C24" s="125" t="s">
        <v>115</v>
      </c>
      <c r="D24" s="30"/>
      <c r="E24" s="30">
        <v>1</v>
      </c>
      <c r="F24" s="30">
        <v>2328</v>
      </c>
      <c r="G24" s="30">
        <v>110</v>
      </c>
      <c r="H24" s="71">
        <v>0.2</v>
      </c>
      <c r="I24" s="103">
        <f t="shared" si="0"/>
        <v>487.6</v>
      </c>
      <c r="J24" s="102"/>
      <c r="K24" s="23"/>
      <c r="L24" s="23">
        <f>(F24+G24+I24)*L16</f>
        <v>1462.8</v>
      </c>
      <c r="M24" s="8">
        <f aca="true" t="shared" si="1" ref="M24:M29">F24+I24+G24+L24</f>
        <v>4388.4</v>
      </c>
      <c r="N24" s="4"/>
    </row>
    <row r="25" spans="1:14" s="1" customFormat="1" ht="36.75" customHeight="1">
      <c r="A25" s="82">
        <v>7</v>
      </c>
      <c r="B25" s="125" t="s">
        <v>16</v>
      </c>
      <c r="C25" s="125" t="s">
        <v>116</v>
      </c>
      <c r="D25" s="30"/>
      <c r="E25" s="30">
        <v>1</v>
      </c>
      <c r="F25" s="30">
        <v>2328</v>
      </c>
      <c r="G25" s="30">
        <v>90</v>
      </c>
      <c r="H25" s="71">
        <v>0</v>
      </c>
      <c r="I25" s="103">
        <f t="shared" si="0"/>
        <v>0</v>
      </c>
      <c r="J25" s="102"/>
      <c r="K25" s="23"/>
      <c r="L25" s="23">
        <f>(F25+G25+I25)*L16</f>
        <v>1209</v>
      </c>
      <c r="M25" s="8">
        <f t="shared" si="1"/>
        <v>3627</v>
      </c>
      <c r="N25" s="4"/>
    </row>
    <row r="26" spans="1:14" s="1" customFormat="1" ht="36.75" customHeight="1">
      <c r="A26" s="82">
        <v>8</v>
      </c>
      <c r="B26" s="125" t="s">
        <v>16</v>
      </c>
      <c r="C26" s="128" t="s">
        <v>117</v>
      </c>
      <c r="D26" s="30"/>
      <c r="E26" s="30">
        <v>1</v>
      </c>
      <c r="F26" s="30">
        <v>2328</v>
      </c>
      <c r="G26" s="30">
        <v>110</v>
      </c>
      <c r="H26" s="71">
        <v>0.4</v>
      </c>
      <c r="I26" s="103">
        <f t="shared" si="0"/>
        <v>975.2</v>
      </c>
      <c r="J26" s="102"/>
      <c r="K26" s="23"/>
      <c r="L26" s="23">
        <f>(F26+G26+I26)*L16</f>
        <v>1706.6</v>
      </c>
      <c r="M26" s="8">
        <f t="shared" si="1"/>
        <v>5119.799999999999</v>
      </c>
      <c r="N26" s="4"/>
    </row>
    <row r="27" spans="1:14" s="1" customFormat="1" ht="36.75" customHeight="1">
      <c r="A27" s="82">
        <v>9</v>
      </c>
      <c r="B27" s="125" t="s">
        <v>16</v>
      </c>
      <c r="C27" s="125" t="s">
        <v>118</v>
      </c>
      <c r="D27" s="30"/>
      <c r="E27" s="30">
        <v>1</v>
      </c>
      <c r="F27" s="30">
        <v>2328</v>
      </c>
      <c r="G27" s="30">
        <v>90</v>
      </c>
      <c r="H27" s="71">
        <v>0.2</v>
      </c>
      <c r="I27" s="103">
        <f t="shared" si="0"/>
        <v>483.6</v>
      </c>
      <c r="J27" s="102"/>
      <c r="K27" s="23"/>
      <c r="L27" s="23">
        <f>(F27+G27+I27)*L16</f>
        <v>1450.8</v>
      </c>
      <c r="M27" s="8">
        <f t="shared" si="1"/>
        <v>4352.4</v>
      </c>
      <c r="N27" s="4"/>
    </row>
    <row r="28" spans="1:14" s="1" customFormat="1" ht="38.25" customHeight="1">
      <c r="A28" s="82">
        <v>10</v>
      </c>
      <c r="B28" s="125" t="s">
        <v>16</v>
      </c>
      <c r="C28" s="129" t="s">
        <v>119</v>
      </c>
      <c r="D28" s="30"/>
      <c r="E28" s="30">
        <v>1</v>
      </c>
      <c r="F28" s="30">
        <v>2328</v>
      </c>
      <c r="G28" s="30">
        <v>90</v>
      </c>
      <c r="H28" s="71">
        <v>0</v>
      </c>
      <c r="I28" s="103">
        <f t="shared" si="0"/>
        <v>0</v>
      </c>
      <c r="J28" s="102"/>
      <c r="K28" s="23"/>
      <c r="L28" s="23">
        <f>(F28+G28+I28)*L16</f>
        <v>1209</v>
      </c>
      <c r="M28" s="8">
        <f t="shared" si="1"/>
        <v>3627</v>
      </c>
      <c r="N28" s="4"/>
    </row>
    <row r="29" spans="1:13" s="1" customFormat="1" ht="42" customHeight="1">
      <c r="A29" s="82">
        <v>11</v>
      </c>
      <c r="B29" s="125" t="s">
        <v>16</v>
      </c>
      <c r="C29" s="125" t="s">
        <v>120</v>
      </c>
      <c r="D29" s="30"/>
      <c r="E29" s="30">
        <v>1</v>
      </c>
      <c r="F29" s="30">
        <v>2328</v>
      </c>
      <c r="G29" s="30">
        <v>110</v>
      </c>
      <c r="H29" s="71">
        <v>0.3</v>
      </c>
      <c r="I29" s="96">
        <f t="shared" si="0"/>
        <v>731.4</v>
      </c>
      <c r="J29" s="96"/>
      <c r="K29" s="23"/>
      <c r="L29" s="23">
        <f>(F29+G29+I29)*L16</f>
        <v>1584.7</v>
      </c>
      <c r="M29" s="8">
        <f t="shared" si="1"/>
        <v>4754.1</v>
      </c>
    </row>
    <row r="30" spans="1:13" s="1" customFormat="1" ht="30" customHeight="1">
      <c r="A30" s="82"/>
      <c r="B30" s="82"/>
      <c r="C30" s="82"/>
      <c r="D30" s="30"/>
      <c r="E30" s="84">
        <f>SUM(E18:E29)</f>
        <v>12</v>
      </c>
      <c r="F30" s="84">
        <f>SUM(F18:F29)+(F29*6)</f>
        <v>42194</v>
      </c>
      <c r="G30" s="85">
        <f>SUM(G18:G29)</f>
        <v>1090</v>
      </c>
      <c r="H30" s="86">
        <f>H29</f>
        <v>0.3</v>
      </c>
      <c r="I30" s="98">
        <f>SUM(I18:I29)</f>
        <v>4407.1</v>
      </c>
      <c r="J30" s="98">
        <f>SUM(J18:J29)</f>
        <v>10063.789999999999</v>
      </c>
      <c r="K30" s="51">
        <f>SUM(K18:K29)</f>
        <v>0</v>
      </c>
      <c r="L30" s="51">
        <f>SUM(L18:L29)</f>
        <v>16571.05</v>
      </c>
      <c r="M30" s="87">
        <f>SUM(M18:M29)</f>
        <v>60357.94</v>
      </c>
    </row>
    <row r="31" spans="1:13" s="1" customFormat="1" ht="21.75" customHeight="1">
      <c r="A31" s="146" t="s">
        <v>20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  <row r="32" spans="1:13" s="1" customFormat="1" ht="47.25" customHeight="1">
      <c r="A32" s="154">
        <v>6</v>
      </c>
      <c r="B32" s="154" t="s">
        <v>21</v>
      </c>
      <c r="C32" s="82" t="s">
        <v>125</v>
      </c>
      <c r="D32" s="30"/>
      <c r="E32" s="30">
        <v>1</v>
      </c>
      <c r="F32" s="30">
        <v>1723</v>
      </c>
      <c r="G32" s="30"/>
      <c r="H32" s="66"/>
      <c r="I32" s="96"/>
      <c r="J32" s="96"/>
      <c r="K32" s="72">
        <f>K16-(F32+L32)</f>
        <v>615.5</v>
      </c>
      <c r="L32" s="23">
        <f>(F32+G32+I32)*L16</f>
        <v>861.5</v>
      </c>
      <c r="M32" s="8">
        <f>F32+G32+I32+J32+K32+L32</f>
        <v>3200</v>
      </c>
    </row>
    <row r="33" spans="1:14" s="1" customFormat="1" ht="30" customHeight="1">
      <c r="A33" s="154"/>
      <c r="B33" s="154"/>
      <c r="C33" s="82" t="s">
        <v>87</v>
      </c>
      <c r="D33" s="30"/>
      <c r="E33" s="30">
        <v>1</v>
      </c>
      <c r="F33" s="30">
        <v>1723</v>
      </c>
      <c r="G33" s="23">
        <v>55</v>
      </c>
      <c r="H33" s="71">
        <v>0</v>
      </c>
      <c r="I33" s="97"/>
      <c r="J33" s="115"/>
      <c r="K33" s="23">
        <f>K16-(F33+G33+L33)</f>
        <v>533</v>
      </c>
      <c r="L33" s="23">
        <f>(F33+G33)*L16</f>
        <v>889</v>
      </c>
      <c r="M33" s="8">
        <f>F33+G33+K33+L33+J33</f>
        <v>3200</v>
      </c>
      <c r="N33" s="104"/>
    </row>
    <row r="34" spans="1:14" s="1" customFormat="1" ht="35.25" customHeight="1">
      <c r="A34" s="154"/>
      <c r="B34" s="154"/>
      <c r="C34" s="82" t="s">
        <v>83</v>
      </c>
      <c r="D34" s="30"/>
      <c r="E34" s="30">
        <v>1</v>
      </c>
      <c r="F34" s="30">
        <v>1723</v>
      </c>
      <c r="G34" s="23"/>
      <c r="H34" s="71">
        <v>0.15</v>
      </c>
      <c r="I34" s="103">
        <f>F34*H34</f>
        <v>258.45</v>
      </c>
      <c r="J34" s="97"/>
      <c r="K34" s="30">
        <v>1218.55</v>
      </c>
      <c r="L34" s="23" t="s">
        <v>97</v>
      </c>
      <c r="M34" s="8">
        <f>F34+I34+K34</f>
        <v>3200</v>
      </c>
      <c r="N34" s="104"/>
    </row>
    <row r="35" spans="1:14" s="1" customFormat="1" ht="26.25" customHeight="1">
      <c r="A35" s="154"/>
      <c r="B35" s="154"/>
      <c r="C35" s="82" t="s">
        <v>88</v>
      </c>
      <c r="D35" s="30"/>
      <c r="E35" s="30">
        <v>1</v>
      </c>
      <c r="F35" s="30">
        <v>1723</v>
      </c>
      <c r="G35" s="23"/>
      <c r="H35" s="71"/>
      <c r="I35" s="103"/>
      <c r="J35" s="97"/>
      <c r="K35" s="72">
        <f>K16-F35</f>
        <v>1477</v>
      </c>
      <c r="L35" s="23"/>
      <c r="M35" s="8">
        <f>F35+K35</f>
        <v>3200</v>
      </c>
      <c r="N35" s="104"/>
    </row>
    <row r="36" spans="1:14" s="1" customFormat="1" ht="22.5" customHeight="1">
      <c r="A36" s="154"/>
      <c r="B36" s="154"/>
      <c r="C36" s="82" t="s">
        <v>100</v>
      </c>
      <c r="D36" s="30"/>
      <c r="E36" s="30">
        <v>1</v>
      </c>
      <c r="F36" s="30">
        <v>1723</v>
      </c>
      <c r="G36" s="23"/>
      <c r="H36" s="71">
        <v>0.15</v>
      </c>
      <c r="I36" s="103">
        <f>F36*H36</f>
        <v>258.45</v>
      </c>
      <c r="J36" s="97"/>
      <c r="K36" s="72">
        <f>K16-(F36+I36)</f>
        <v>1218.55</v>
      </c>
      <c r="L36" s="23"/>
      <c r="M36" s="8">
        <f>F36+I36+K36</f>
        <v>3200</v>
      </c>
      <c r="N36" s="104"/>
    </row>
    <row r="37" spans="1:14" s="1" customFormat="1" ht="19.5" customHeight="1">
      <c r="A37" s="154"/>
      <c r="B37" s="154"/>
      <c r="C37" s="82" t="s">
        <v>89</v>
      </c>
      <c r="D37" s="30"/>
      <c r="E37" s="30">
        <v>2</v>
      </c>
      <c r="F37" s="30">
        <v>1723</v>
      </c>
      <c r="G37" s="23"/>
      <c r="H37" s="71">
        <v>0.25</v>
      </c>
      <c r="I37" s="103">
        <f>F37*H37</f>
        <v>430.75</v>
      </c>
      <c r="J37" s="97"/>
      <c r="K37" s="105">
        <f>K16-F37-I37</f>
        <v>1046.25</v>
      </c>
      <c r="L37" s="23"/>
      <c r="M37" s="8">
        <f>(F37+I37+K37)*E37</f>
        <v>6400</v>
      </c>
      <c r="N37" s="104"/>
    </row>
    <row r="38" spans="1:14" s="1" customFormat="1" ht="20.25" customHeight="1">
      <c r="A38" s="154"/>
      <c r="B38" s="154"/>
      <c r="C38" s="82" t="s">
        <v>93</v>
      </c>
      <c r="D38" s="30"/>
      <c r="E38" s="30">
        <v>2</v>
      </c>
      <c r="F38" s="30">
        <v>1723</v>
      </c>
      <c r="G38" s="23"/>
      <c r="H38" s="71"/>
      <c r="I38" s="103"/>
      <c r="J38" s="97"/>
      <c r="K38" s="105">
        <f>K16-F38</f>
        <v>1477</v>
      </c>
      <c r="L38" s="23"/>
      <c r="M38" s="8">
        <f>(K38+F38)*E38</f>
        <v>6400</v>
      </c>
      <c r="N38" s="104"/>
    </row>
    <row r="39" spans="1:14" s="1" customFormat="1" ht="21.75" customHeight="1">
      <c r="A39" s="154"/>
      <c r="B39" s="154"/>
      <c r="C39" s="82" t="s">
        <v>89</v>
      </c>
      <c r="D39" s="30"/>
      <c r="E39" s="30">
        <v>1</v>
      </c>
      <c r="F39" s="30">
        <v>1723</v>
      </c>
      <c r="G39" s="23"/>
      <c r="H39" s="71">
        <v>0.2</v>
      </c>
      <c r="I39" s="103">
        <f>F39*H39</f>
        <v>344.6</v>
      </c>
      <c r="J39" s="97"/>
      <c r="K39" s="105">
        <f>K16-F39-I39</f>
        <v>1132.4</v>
      </c>
      <c r="L39" s="23"/>
      <c r="M39" s="8">
        <f>F39+I39+K39</f>
        <v>3200</v>
      </c>
      <c r="N39" s="104"/>
    </row>
    <row r="40" spans="1:14" s="1" customFormat="1" ht="41.25" customHeight="1">
      <c r="A40" s="154"/>
      <c r="B40" s="154"/>
      <c r="C40" s="82" t="s">
        <v>106</v>
      </c>
      <c r="D40" s="30"/>
      <c r="E40" s="30">
        <v>1</v>
      </c>
      <c r="F40" s="30">
        <v>1723</v>
      </c>
      <c r="G40" s="23"/>
      <c r="H40" s="71">
        <v>0.2</v>
      </c>
      <c r="I40" s="103">
        <f>(F40+G40)*H40</f>
        <v>344.6</v>
      </c>
      <c r="J40" s="97"/>
      <c r="K40" s="105">
        <f>K16-(I40+F40+G40)</f>
        <v>1132.4</v>
      </c>
      <c r="L40" s="23"/>
      <c r="M40" s="8">
        <f>K40+I40+G40+F40</f>
        <v>3200</v>
      </c>
      <c r="N40" s="104"/>
    </row>
    <row r="41" spans="1:14" s="1" customFormat="1" ht="22.5" customHeight="1">
      <c r="A41" s="154"/>
      <c r="B41" s="154"/>
      <c r="C41" s="83" t="s">
        <v>89</v>
      </c>
      <c r="D41" s="30"/>
      <c r="E41" s="30">
        <v>4</v>
      </c>
      <c r="F41" s="30">
        <v>1723</v>
      </c>
      <c r="G41" s="23"/>
      <c r="H41" s="71">
        <v>0.15</v>
      </c>
      <c r="I41" s="103">
        <f>F41*H41</f>
        <v>258.45</v>
      </c>
      <c r="J41" s="97"/>
      <c r="K41" s="88">
        <f>K16-(F41+I41)</f>
        <v>1218.55</v>
      </c>
      <c r="L41" s="23"/>
      <c r="M41" s="8">
        <f>(F41+I41+K41)*E41</f>
        <v>12800</v>
      </c>
      <c r="N41" s="104"/>
    </row>
    <row r="42" spans="1:13" s="1" customFormat="1" ht="18" customHeight="1">
      <c r="A42" s="154">
        <v>7</v>
      </c>
      <c r="B42" s="154" t="s">
        <v>22</v>
      </c>
      <c r="C42" s="109" t="s">
        <v>37</v>
      </c>
      <c r="D42" s="110"/>
      <c r="E42" s="110">
        <v>1</v>
      </c>
      <c r="F42" s="110">
        <v>1723</v>
      </c>
      <c r="G42" s="110"/>
      <c r="H42" s="111"/>
      <c r="I42" s="103"/>
      <c r="J42" s="96"/>
      <c r="K42" s="105">
        <f>K16-F42</f>
        <v>1477</v>
      </c>
      <c r="L42" s="23"/>
      <c r="M42" s="8">
        <f aca="true" t="shared" si="2" ref="M42:M47">(K42+F42)*E42</f>
        <v>3200</v>
      </c>
    </row>
    <row r="43" spans="1:13" s="1" customFormat="1" ht="30" customHeight="1">
      <c r="A43" s="154"/>
      <c r="B43" s="154"/>
      <c r="C43" s="82" t="s">
        <v>2</v>
      </c>
      <c r="D43" s="30"/>
      <c r="E43" s="30">
        <v>2</v>
      </c>
      <c r="F43" s="30">
        <v>1723</v>
      </c>
      <c r="G43" s="30"/>
      <c r="H43" s="66"/>
      <c r="I43" s="103"/>
      <c r="J43" s="96"/>
      <c r="K43" s="105">
        <v>1477</v>
      </c>
      <c r="L43" s="23"/>
      <c r="M43" s="8">
        <f t="shared" si="2"/>
        <v>6400</v>
      </c>
    </row>
    <row r="44" spans="1:13" s="1" customFormat="1" ht="33.75" customHeight="1">
      <c r="A44" s="154">
        <v>8</v>
      </c>
      <c r="B44" s="154" t="s">
        <v>38</v>
      </c>
      <c r="C44" s="82" t="s">
        <v>39</v>
      </c>
      <c r="D44" s="30"/>
      <c r="E44" s="30">
        <v>1</v>
      </c>
      <c r="F44" s="30">
        <v>1723</v>
      </c>
      <c r="G44" s="30"/>
      <c r="H44" s="66"/>
      <c r="I44" s="103"/>
      <c r="J44" s="96"/>
      <c r="K44" s="105">
        <v>1477</v>
      </c>
      <c r="L44" s="23"/>
      <c r="M44" s="8">
        <f t="shared" si="2"/>
        <v>3200</v>
      </c>
    </row>
    <row r="45" spans="1:13" s="1" customFormat="1" ht="34.5" customHeight="1">
      <c r="A45" s="154"/>
      <c r="B45" s="154"/>
      <c r="C45" s="82" t="s">
        <v>40</v>
      </c>
      <c r="D45" s="30"/>
      <c r="E45" s="30">
        <v>4</v>
      </c>
      <c r="F45" s="146">
        <v>1723</v>
      </c>
      <c r="G45" s="30"/>
      <c r="H45" s="66"/>
      <c r="I45" s="96"/>
      <c r="J45" s="96"/>
      <c r="K45" s="105">
        <v>1477</v>
      </c>
      <c r="L45" s="23"/>
      <c r="M45" s="8">
        <f t="shared" si="2"/>
        <v>12800</v>
      </c>
    </row>
    <row r="46" spans="1:13" s="1" customFormat="1" ht="21" customHeight="1">
      <c r="A46" s="154"/>
      <c r="B46" s="154"/>
      <c r="C46" s="82" t="s">
        <v>23</v>
      </c>
      <c r="D46" s="30"/>
      <c r="E46" s="30">
        <v>1</v>
      </c>
      <c r="F46" s="146"/>
      <c r="G46" s="30"/>
      <c r="H46" s="66"/>
      <c r="I46" s="96"/>
      <c r="J46" s="96"/>
      <c r="K46" s="105">
        <v>1477</v>
      </c>
      <c r="L46" s="23"/>
      <c r="M46" s="8">
        <f>(K46+F46+F45)*E46</f>
        <v>3200</v>
      </c>
    </row>
    <row r="47" spans="1:13" s="1" customFormat="1" ht="54" customHeight="1">
      <c r="A47" s="123">
        <v>9</v>
      </c>
      <c r="B47" s="123" t="s">
        <v>113</v>
      </c>
      <c r="C47" s="79" t="s">
        <v>114</v>
      </c>
      <c r="D47" s="77"/>
      <c r="E47" s="77">
        <v>1</v>
      </c>
      <c r="F47" s="124">
        <v>1723</v>
      </c>
      <c r="G47" s="77"/>
      <c r="H47" s="80"/>
      <c r="I47" s="99"/>
      <c r="J47" s="99"/>
      <c r="K47" s="126">
        <v>1477</v>
      </c>
      <c r="L47" s="127"/>
      <c r="M47" s="81">
        <f t="shared" si="2"/>
        <v>3200</v>
      </c>
    </row>
    <row r="48" spans="1:13" s="1" customFormat="1" ht="60.75" customHeight="1">
      <c r="A48" s="154" t="s">
        <v>43</v>
      </c>
      <c r="B48" s="171" t="s">
        <v>122</v>
      </c>
      <c r="C48" s="82" t="s">
        <v>45</v>
      </c>
      <c r="D48" s="82"/>
      <c r="E48" s="30">
        <v>1</v>
      </c>
      <c r="F48" s="30">
        <v>1723</v>
      </c>
      <c r="G48" s="30"/>
      <c r="H48" s="66"/>
      <c r="I48" s="96"/>
      <c r="J48" s="96"/>
      <c r="K48" s="105">
        <v>1477</v>
      </c>
      <c r="L48" s="23"/>
      <c r="M48" s="8">
        <f>(K48+F48)*E48</f>
        <v>3200</v>
      </c>
    </row>
    <row r="49" spans="1:13" s="1" customFormat="1" ht="18" customHeight="1">
      <c r="A49" s="154"/>
      <c r="B49" s="171"/>
      <c r="C49" s="83" t="s">
        <v>2</v>
      </c>
      <c r="D49" s="82"/>
      <c r="E49" s="30">
        <v>1</v>
      </c>
      <c r="F49" s="30">
        <v>1723</v>
      </c>
      <c r="G49" s="30"/>
      <c r="H49" s="66"/>
      <c r="I49" s="96"/>
      <c r="J49" s="96"/>
      <c r="K49" s="105">
        <v>1477</v>
      </c>
      <c r="L49" s="23"/>
      <c r="M49" s="8">
        <f>(K49+F49)*E49</f>
        <v>3200</v>
      </c>
    </row>
    <row r="50" spans="1:13" s="1" customFormat="1" ht="32.25" customHeight="1">
      <c r="A50" s="154"/>
      <c r="B50" s="171"/>
      <c r="C50" s="83" t="s">
        <v>94</v>
      </c>
      <c r="D50" s="82"/>
      <c r="E50" s="30">
        <v>2</v>
      </c>
      <c r="F50" s="30">
        <v>1723</v>
      </c>
      <c r="G50" s="30">
        <v>55</v>
      </c>
      <c r="H50" s="71">
        <v>0.15</v>
      </c>
      <c r="I50" s="96">
        <f>F50*H50</f>
        <v>258.45</v>
      </c>
      <c r="J50" s="96"/>
      <c r="K50" s="105">
        <f>K16-(L50+I50+F50+G50)</f>
        <v>274.5500000000002</v>
      </c>
      <c r="L50" s="23">
        <f>(F50+G50)*L16</f>
        <v>889</v>
      </c>
      <c r="M50" s="8">
        <v>6400</v>
      </c>
    </row>
    <row r="51" spans="1:13" s="1" customFormat="1" ht="24" customHeight="1">
      <c r="A51" s="154"/>
      <c r="B51" s="171"/>
      <c r="C51" s="83" t="s">
        <v>108</v>
      </c>
      <c r="D51" s="82"/>
      <c r="E51" s="30">
        <v>2.5</v>
      </c>
      <c r="F51" s="30">
        <v>1723</v>
      </c>
      <c r="G51" s="30"/>
      <c r="H51" s="71"/>
      <c r="I51" s="96"/>
      <c r="J51" s="96"/>
      <c r="K51" s="105">
        <f>3200-F51</f>
        <v>1477</v>
      </c>
      <c r="L51" s="23"/>
      <c r="M51" s="8">
        <f>3200*E51</f>
        <v>8000</v>
      </c>
    </row>
    <row r="52" spans="1:13" s="1" customFormat="1" ht="25.5" customHeight="1">
      <c r="A52" s="154"/>
      <c r="B52" s="171"/>
      <c r="C52" s="83" t="s">
        <v>109</v>
      </c>
      <c r="D52" s="82"/>
      <c r="E52" s="30">
        <v>2</v>
      </c>
      <c r="F52" s="30">
        <v>1723</v>
      </c>
      <c r="G52" s="30"/>
      <c r="H52" s="71"/>
      <c r="I52" s="96"/>
      <c r="J52" s="96"/>
      <c r="K52" s="105">
        <v>1477</v>
      </c>
      <c r="L52" s="23"/>
      <c r="M52" s="8">
        <v>6400</v>
      </c>
    </row>
    <row r="53" spans="1:13" s="1" customFormat="1" ht="21.75" customHeight="1">
      <c r="A53" s="154"/>
      <c r="B53" s="171"/>
      <c r="C53" s="83" t="s">
        <v>107</v>
      </c>
      <c r="D53" s="82"/>
      <c r="E53" s="30">
        <v>1</v>
      </c>
      <c r="F53" s="30">
        <v>7723</v>
      </c>
      <c r="G53" s="30"/>
      <c r="H53" s="71"/>
      <c r="I53" s="96"/>
      <c r="J53" s="96"/>
      <c r="K53" s="105">
        <v>1477</v>
      </c>
      <c r="L53" s="23"/>
      <c r="M53" s="8">
        <v>3200</v>
      </c>
    </row>
    <row r="54" spans="1:13" s="1" customFormat="1" ht="18" customHeight="1">
      <c r="A54" s="154"/>
      <c r="B54" s="171"/>
      <c r="C54" s="83" t="s">
        <v>46</v>
      </c>
      <c r="D54" s="82"/>
      <c r="E54" s="30">
        <v>3</v>
      </c>
      <c r="F54" s="30">
        <v>1723</v>
      </c>
      <c r="G54" s="30"/>
      <c r="H54" s="66"/>
      <c r="I54" s="96"/>
      <c r="J54" s="96"/>
      <c r="K54" s="105">
        <v>1477</v>
      </c>
      <c r="L54" s="23"/>
      <c r="M54" s="8">
        <f>(K54+F54)*E54</f>
        <v>9600</v>
      </c>
    </row>
    <row r="55" spans="1:13" s="1" customFormat="1" ht="18" customHeight="1">
      <c r="A55" s="165">
        <v>11</v>
      </c>
      <c r="B55" s="165" t="s">
        <v>104</v>
      </c>
      <c r="C55" s="82" t="s">
        <v>51</v>
      </c>
      <c r="D55" s="82"/>
      <c r="E55" s="30">
        <v>1</v>
      </c>
      <c r="F55" s="30">
        <v>1723</v>
      </c>
      <c r="G55" s="30"/>
      <c r="H55" s="66"/>
      <c r="I55" s="96"/>
      <c r="J55" s="96"/>
      <c r="K55" s="30">
        <v>1477</v>
      </c>
      <c r="L55" s="23"/>
      <c r="M55" s="8">
        <f>(K55+F55)*E55</f>
        <v>3200</v>
      </c>
    </row>
    <row r="56" spans="1:13" s="1" customFormat="1" ht="18" customHeight="1">
      <c r="A56" s="166"/>
      <c r="B56" s="166"/>
      <c r="C56" s="82" t="s">
        <v>2</v>
      </c>
      <c r="D56" s="82"/>
      <c r="E56" s="30">
        <v>2</v>
      </c>
      <c r="F56" s="30">
        <v>1723</v>
      </c>
      <c r="G56" s="30"/>
      <c r="H56" s="66"/>
      <c r="I56" s="96"/>
      <c r="J56" s="96"/>
      <c r="K56" s="30">
        <v>1477</v>
      </c>
      <c r="L56" s="23"/>
      <c r="M56" s="8">
        <f>(K56+F56)*E56</f>
        <v>6400</v>
      </c>
    </row>
    <row r="57" spans="1:13" s="1" customFormat="1" ht="25.5" customHeight="1">
      <c r="A57" s="166"/>
      <c r="B57" s="166"/>
      <c r="C57" s="82" t="s">
        <v>105</v>
      </c>
      <c r="D57" s="82"/>
      <c r="E57" s="30">
        <v>3</v>
      </c>
      <c r="F57" s="30">
        <v>1723</v>
      </c>
      <c r="G57" s="30"/>
      <c r="H57" s="66"/>
      <c r="I57" s="96"/>
      <c r="J57" s="96"/>
      <c r="K57" s="30">
        <v>1477</v>
      </c>
      <c r="L57" s="23"/>
      <c r="M57" s="8">
        <f>(F57+K57)*E57</f>
        <v>9600</v>
      </c>
    </row>
    <row r="58" spans="1:13" s="1" customFormat="1" ht="22.5" customHeight="1">
      <c r="A58" s="167"/>
      <c r="B58" s="167"/>
      <c r="C58" s="116" t="s">
        <v>129</v>
      </c>
      <c r="D58" s="82"/>
      <c r="E58" s="30">
        <v>2</v>
      </c>
      <c r="F58" s="30">
        <v>1723</v>
      </c>
      <c r="G58" s="30"/>
      <c r="H58" s="66"/>
      <c r="I58" s="96"/>
      <c r="J58" s="96"/>
      <c r="K58" s="30">
        <v>1477</v>
      </c>
      <c r="L58" s="23"/>
      <c r="M58" s="8">
        <f>(K58+F58)*E58</f>
        <v>6400</v>
      </c>
    </row>
    <row r="59" spans="1:13" s="1" customFormat="1" ht="58.5" customHeight="1">
      <c r="A59" s="154">
        <v>12</v>
      </c>
      <c r="B59" s="154" t="s">
        <v>55</v>
      </c>
      <c r="C59" s="82" t="s">
        <v>56</v>
      </c>
      <c r="D59" s="82"/>
      <c r="E59" s="30">
        <v>1</v>
      </c>
      <c r="F59" s="30">
        <v>1723</v>
      </c>
      <c r="G59" s="30"/>
      <c r="H59" s="66"/>
      <c r="I59" s="96"/>
      <c r="J59" s="96"/>
      <c r="K59" s="30">
        <v>1477</v>
      </c>
      <c r="L59" s="23"/>
      <c r="M59" s="8">
        <f>(K59+F59)*E59</f>
        <v>3200</v>
      </c>
    </row>
    <row r="60" spans="1:13" s="1" customFormat="1" ht="40.5" customHeight="1">
      <c r="A60" s="154"/>
      <c r="B60" s="154"/>
      <c r="C60" s="82" t="s">
        <v>99</v>
      </c>
      <c r="D60" s="82"/>
      <c r="E60" s="30">
        <v>1</v>
      </c>
      <c r="F60" s="30">
        <v>1723</v>
      </c>
      <c r="G60" s="30">
        <v>45</v>
      </c>
      <c r="H60" s="71">
        <v>0.25</v>
      </c>
      <c r="I60" s="96">
        <f>F60*25%</f>
        <v>430.75</v>
      </c>
      <c r="J60" s="96"/>
      <c r="K60" s="30">
        <f>3200-(F60+I60)</f>
        <v>1046.25</v>
      </c>
      <c r="L60" s="23">
        <f>(F60+I60+G60)*L16</f>
        <v>1099.375</v>
      </c>
      <c r="M60" s="8">
        <f>K60+F60+I60</f>
        <v>3200</v>
      </c>
    </row>
    <row r="61" spans="1:13" s="1" customFormat="1" ht="40.5" customHeight="1">
      <c r="A61" s="154"/>
      <c r="B61" s="154"/>
      <c r="C61" s="82" t="s">
        <v>126</v>
      </c>
      <c r="D61" s="82"/>
      <c r="E61" s="30">
        <v>4</v>
      </c>
      <c r="F61" s="30">
        <v>1723</v>
      </c>
      <c r="G61" s="30"/>
      <c r="H61" s="71"/>
      <c r="I61" s="96"/>
      <c r="J61" s="96"/>
      <c r="K61" s="30">
        <v>1477</v>
      </c>
      <c r="L61" s="23"/>
      <c r="M61" s="8">
        <f>(F61+K61)*E61</f>
        <v>12800</v>
      </c>
    </row>
    <row r="62" spans="1:13" s="1" customFormat="1" ht="24" customHeight="1">
      <c r="A62" s="154"/>
      <c r="B62" s="154"/>
      <c r="C62" s="82" t="s">
        <v>129</v>
      </c>
      <c r="D62" s="82"/>
      <c r="E62" s="30">
        <v>2</v>
      </c>
      <c r="F62" s="30">
        <v>1723</v>
      </c>
      <c r="G62" s="30"/>
      <c r="H62" s="66"/>
      <c r="I62" s="96"/>
      <c r="J62" s="96"/>
      <c r="K62" s="30">
        <v>1477</v>
      </c>
      <c r="L62" s="23"/>
      <c r="M62" s="8">
        <f>(F62+K62)*E62</f>
        <v>6400</v>
      </c>
    </row>
    <row r="63" spans="1:13" s="1" customFormat="1" ht="18" customHeight="1">
      <c r="A63" s="82"/>
      <c r="B63" s="82"/>
      <c r="C63" s="82"/>
      <c r="D63" s="82"/>
      <c r="E63" s="84">
        <f>SUM(E32:E62)</f>
        <v>53.5</v>
      </c>
      <c r="F63" s="84">
        <f>SUM(F32:F62)+(F62*18)</f>
        <v>88704</v>
      </c>
      <c r="G63" s="85">
        <f>SUM(G32:G62)</f>
        <v>155</v>
      </c>
      <c r="H63" s="66"/>
      <c r="I63" s="130">
        <f>SUM(I32:I62)</f>
        <v>2584.5</v>
      </c>
      <c r="J63" s="96"/>
      <c r="K63" s="131">
        <f>SUM(K32:K62)</f>
        <v>40453</v>
      </c>
      <c r="L63" s="51">
        <f>SUM(L32:L62)</f>
        <v>3738.875</v>
      </c>
      <c r="M63" s="87">
        <f>SUM(M32:M62)</f>
        <v>171200</v>
      </c>
    </row>
    <row r="64" spans="1:13" s="1" customFormat="1" ht="18" customHeight="1">
      <c r="A64" s="160" t="s">
        <v>57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2"/>
    </row>
    <row r="65" spans="1:13" s="1" customFormat="1" ht="74.25" customHeight="1">
      <c r="A65" s="163">
        <v>14</v>
      </c>
      <c r="B65" s="164" t="s">
        <v>58</v>
      </c>
      <c r="C65" s="79" t="s">
        <v>59</v>
      </c>
      <c r="D65" s="79"/>
      <c r="E65" s="77">
        <v>1</v>
      </c>
      <c r="F65" s="106">
        <v>1723</v>
      </c>
      <c r="G65" s="77"/>
      <c r="H65" s="78"/>
      <c r="I65" s="96"/>
      <c r="J65" s="96"/>
      <c r="K65" s="30">
        <v>1477</v>
      </c>
      <c r="L65" s="107"/>
      <c r="M65" s="81">
        <f>F65+K65</f>
        <v>3200</v>
      </c>
    </row>
    <row r="66" spans="1:13" s="1" customFormat="1" ht="33" customHeight="1">
      <c r="A66" s="163"/>
      <c r="B66" s="164"/>
      <c r="C66" s="117" t="s">
        <v>103</v>
      </c>
      <c r="D66" s="117"/>
      <c r="E66" s="118">
        <v>1</v>
      </c>
      <c r="F66" s="106">
        <v>1723</v>
      </c>
      <c r="G66" s="118"/>
      <c r="H66" s="78"/>
      <c r="I66" s="96"/>
      <c r="J66" s="96"/>
      <c r="K66" s="30">
        <v>1477</v>
      </c>
      <c r="L66" s="107"/>
      <c r="M66" s="81">
        <v>3200</v>
      </c>
    </row>
    <row r="67" spans="1:13" s="1" customFormat="1" ht="24" customHeight="1">
      <c r="A67" s="163"/>
      <c r="B67" s="164"/>
      <c r="C67" s="117" t="s">
        <v>102</v>
      </c>
      <c r="D67" s="117"/>
      <c r="E67" s="118">
        <v>1</v>
      </c>
      <c r="F67" s="106">
        <v>1723</v>
      </c>
      <c r="G67" s="118"/>
      <c r="H67" s="78"/>
      <c r="I67" s="96"/>
      <c r="J67" s="96"/>
      <c r="K67" s="30">
        <v>1477</v>
      </c>
      <c r="L67" s="107"/>
      <c r="M67" s="81">
        <v>3200</v>
      </c>
    </row>
    <row r="68" spans="1:13" s="1" customFormat="1" ht="21.75" customHeight="1" thickBot="1">
      <c r="A68" s="163"/>
      <c r="B68" s="164"/>
      <c r="C68" s="21" t="s">
        <v>81</v>
      </c>
      <c r="D68" s="21"/>
      <c r="E68" s="22">
        <v>1</v>
      </c>
      <c r="F68" s="30">
        <v>1723</v>
      </c>
      <c r="G68" s="22"/>
      <c r="H68" s="65"/>
      <c r="I68" s="96"/>
      <c r="J68" s="96"/>
      <c r="K68" s="30">
        <v>1477</v>
      </c>
      <c r="L68" s="108"/>
      <c r="M68" s="8">
        <f>(F68+K68)*E68</f>
        <v>3200</v>
      </c>
    </row>
    <row r="69" spans="1:13" s="1" customFormat="1" ht="18" customHeight="1">
      <c r="A69" s="172">
        <v>15</v>
      </c>
      <c r="B69" s="174" t="s">
        <v>6</v>
      </c>
      <c r="C69" s="21" t="s">
        <v>61</v>
      </c>
      <c r="D69" s="21"/>
      <c r="E69" s="22">
        <v>1</v>
      </c>
      <c r="F69" s="30">
        <v>1723</v>
      </c>
      <c r="G69" s="22"/>
      <c r="H69" s="65"/>
      <c r="I69" s="96"/>
      <c r="J69" s="96"/>
      <c r="K69" s="30">
        <v>1477</v>
      </c>
      <c r="L69" s="108"/>
      <c r="M69" s="8">
        <f>F69+K69</f>
        <v>3200</v>
      </c>
    </row>
    <row r="70" spans="1:13" s="1" customFormat="1" ht="18" customHeight="1">
      <c r="A70" s="163"/>
      <c r="B70" s="164"/>
      <c r="C70" s="21" t="s">
        <v>80</v>
      </c>
      <c r="D70" s="21"/>
      <c r="E70" s="22">
        <v>2</v>
      </c>
      <c r="F70" s="30">
        <v>1723</v>
      </c>
      <c r="G70" s="22"/>
      <c r="H70" s="65"/>
      <c r="I70" s="96"/>
      <c r="J70" s="96"/>
      <c r="K70" s="30">
        <v>1477</v>
      </c>
      <c r="L70" s="108"/>
      <c r="M70" s="8">
        <f>(F70+K70)*E70</f>
        <v>6400</v>
      </c>
    </row>
    <row r="71" spans="1:13" s="1" customFormat="1" ht="18" customHeight="1">
      <c r="A71" s="163"/>
      <c r="B71" s="164"/>
      <c r="C71" s="21" t="s">
        <v>96</v>
      </c>
      <c r="D71" s="21"/>
      <c r="E71" s="22">
        <v>1</v>
      </c>
      <c r="F71" s="30">
        <v>1732</v>
      </c>
      <c r="G71" s="22"/>
      <c r="H71" s="65"/>
      <c r="I71" s="96"/>
      <c r="J71" s="96"/>
      <c r="K71" s="30">
        <v>1477</v>
      </c>
      <c r="L71" s="108"/>
      <c r="M71" s="8">
        <v>3200</v>
      </c>
    </row>
    <row r="72" spans="1:13" s="1" customFormat="1" ht="18" customHeight="1">
      <c r="A72" s="163"/>
      <c r="B72" s="164"/>
      <c r="C72" s="21" t="s">
        <v>62</v>
      </c>
      <c r="D72" s="21"/>
      <c r="E72" s="22">
        <v>1</v>
      </c>
      <c r="F72" s="30">
        <v>1723</v>
      </c>
      <c r="G72" s="22"/>
      <c r="H72" s="65"/>
      <c r="I72" s="96"/>
      <c r="J72" s="96"/>
      <c r="K72" s="30">
        <v>1477</v>
      </c>
      <c r="L72" s="108"/>
      <c r="M72" s="8">
        <f>(F72+K72)*E72</f>
        <v>3200</v>
      </c>
    </row>
    <row r="73" spans="1:13" s="1" customFormat="1" ht="18" customHeight="1">
      <c r="A73" s="163"/>
      <c r="B73" s="164"/>
      <c r="C73" s="21" t="s">
        <v>95</v>
      </c>
      <c r="D73" s="21"/>
      <c r="E73" s="22">
        <v>1</v>
      </c>
      <c r="F73" s="30">
        <v>1723</v>
      </c>
      <c r="G73" s="22"/>
      <c r="H73" s="113">
        <v>0.2</v>
      </c>
      <c r="I73" s="96">
        <f>F73*H73</f>
        <v>344.6</v>
      </c>
      <c r="J73" s="96"/>
      <c r="K73" s="30">
        <f>3200-F73-I73</f>
        <v>1132.4</v>
      </c>
      <c r="L73" s="108"/>
      <c r="M73" s="8">
        <v>3200</v>
      </c>
    </row>
    <row r="74" spans="1:13" s="1" customFormat="1" ht="18" customHeight="1">
      <c r="A74" s="163"/>
      <c r="B74" s="164"/>
      <c r="C74" s="21" t="s">
        <v>60</v>
      </c>
      <c r="D74" s="21"/>
      <c r="E74" s="22">
        <v>2</v>
      </c>
      <c r="F74" s="30">
        <v>1723</v>
      </c>
      <c r="G74" s="22"/>
      <c r="H74" s="113"/>
      <c r="I74" s="96"/>
      <c r="J74" s="96"/>
      <c r="K74" s="30">
        <f>1477*2</f>
        <v>2954</v>
      </c>
      <c r="L74" s="108"/>
      <c r="M74" s="8">
        <v>6400</v>
      </c>
    </row>
    <row r="75" spans="1:13" s="1" customFormat="1" ht="18" customHeight="1" thickBot="1">
      <c r="A75" s="173"/>
      <c r="B75" s="175"/>
      <c r="C75" s="21" t="s">
        <v>64</v>
      </c>
      <c r="D75" s="21"/>
      <c r="E75" s="22">
        <v>8</v>
      </c>
      <c r="F75" s="30">
        <v>1723</v>
      </c>
      <c r="G75" s="22"/>
      <c r="H75" s="65"/>
      <c r="I75" s="96"/>
      <c r="J75" s="96"/>
      <c r="K75" s="30">
        <v>1477</v>
      </c>
      <c r="L75" s="108"/>
      <c r="M75" s="8">
        <f>(F75+K75)*E75</f>
        <v>25600</v>
      </c>
    </row>
    <row r="76" spans="1:13" s="1" customFormat="1" ht="18" customHeight="1" thickBot="1">
      <c r="A76" s="40">
        <v>16</v>
      </c>
      <c r="B76" s="41" t="s">
        <v>65</v>
      </c>
      <c r="C76" s="21" t="s">
        <v>8</v>
      </c>
      <c r="D76" s="21"/>
      <c r="E76" s="22">
        <v>2</v>
      </c>
      <c r="F76" s="30">
        <v>1723</v>
      </c>
      <c r="G76" s="22"/>
      <c r="H76" s="65"/>
      <c r="I76" s="96"/>
      <c r="J76" s="96"/>
      <c r="K76" s="30">
        <v>1477</v>
      </c>
      <c r="L76" s="108"/>
      <c r="M76" s="8">
        <f>(F76+K76)*E76</f>
        <v>6400</v>
      </c>
    </row>
    <row r="77" spans="1:13" s="1" customFormat="1" ht="18" customHeight="1">
      <c r="A77" s="21">
        <v>17</v>
      </c>
      <c r="B77" s="21" t="s">
        <v>66</v>
      </c>
      <c r="C77" s="21" t="s">
        <v>67</v>
      </c>
      <c r="D77" s="21"/>
      <c r="E77" s="22">
        <v>1</v>
      </c>
      <c r="F77" s="22">
        <v>1723</v>
      </c>
      <c r="G77" s="22"/>
      <c r="H77" s="65"/>
      <c r="I77" s="96"/>
      <c r="J77" s="96"/>
      <c r="K77" s="30">
        <v>1477</v>
      </c>
      <c r="L77" s="108"/>
      <c r="M77" s="8">
        <f>(F77+K77)*E77</f>
        <v>3200</v>
      </c>
    </row>
    <row r="78" spans="1:13" s="1" customFormat="1" ht="18" customHeight="1">
      <c r="A78" s="25"/>
      <c r="B78" s="26"/>
      <c r="C78" s="26"/>
      <c r="D78" s="26"/>
      <c r="E78" s="28">
        <f>SUM(E65:E77)</f>
        <v>23</v>
      </c>
      <c r="F78" s="50">
        <f>SUM(F65:F77)+(F76*3)</f>
        <v>27577</v>
      </c>
      <c r="G78" s="27"/>
      <c r="H78" s="68"/>
      <c r="I78" s="130">
        <f>SUM(I65:I77)</f>
        <v>344.6</v>
      </c>
      <c r="J78" s="96"/>
      <c r="K78" s="85">
        <f>SUM(K65:K77)</f>
        <v>20333.4</v>
      </c>
      <c r="L78" s="27"/>
      <c r="M78" s="42">
        <f>SUM(M65:M77)</f>
        <v>73600</v>
      </c>
    </row>
    <row r="79" spans="1:13" s="1" customFormat="1" ht="18" customHeight="1">
      <c r="A79" s="157" t="s">
        <v>68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9"/>
    </row>
    <row r="80" spans="1:13" s="1" customFormat="1" ht="41.25" customHeight="1">
      <c r="A80" s="168">
        <v>18</v>
      </c>
      <c r="B80" s="168" t="s">
        <v>69</v>
      </c>
      <c r="C80" s="21" t="s">
        <v>70</v>
      </c>
      <c r="D80" s="21"/>
      <c r="E80" s="22">
        <v>1</v>
      </c>
      <c r="F80" s="30">
        <v>1723</v>
      </c>
      <c r="G80" s="22"/>
      <c r="H80" s="67"/>
      <c r="I80" s="96"/>
      <c r="J80" s="96"/>
      <c r="K80" s="30">
        <v>1477</v>
      </c>
      <c r="L80" s="30"/>
      <c r="M80" s="122">
        <f>F80+L80</f>
        <v>1723</v>
      </c>
    </row>
    <row r="81" spans="1:13" s="1" customFormat="1" ht="18" customHeight="1">
      <c r="A81" s="169"/>
      <c r="B81" s="169"/>
      <c r="C81" s="21" t="s">
        <v>71</v>
      </c>
      <c r="D81" s="21"/>
      <c r="E81" s="22">
        <v>1</v>
      </c>
      <c r="F81" s="30">
        <v>1600</v>
      </c>
      <c r="G81" s="22"/>
      <c r="H81" s="67"/>
      <c r="I81" s="96"/>
      <c r="J81" s="96"/>
      <c r="K81" s="30">
        <v>1600</v>
      </c>
      <c r="L81" s="30"/>
      <c r="M81" s="122">
        <f>F81+L81</f>
        <v>1600</v>
      </c>
    </row>
    <row r="82" spans="1:13" s="1" customFormat="1" ht="18" customHeight="1">
      <c r="A82" s="169"/>
      <c r="B82" s="169"/>
      <c r="C82" s="21" t="s">
        <v>72</v>
      </c>
      <c r="D82" s="21"/>
      <c r="E82" s="22">
        <v>1</v>
      </c>
      <c r="F82" s="30">
        <v>1600</v>
      </c>
      <c r="G82" s="22"/>
      <c r="H82" s="67"/>
      <c r="I82" s="96"/>
      <c r="J82" s="96"/>
      <c r="K82" s="30">
        <v>1600</v>
      </c>
      <c r="L82" s="30"/>
      <c r="M82" s="122">
        <f>F82+L82</f>
        <v>1600</v>
      </c>
    </row>
    <row r="83" spans="1:13" s="1" customFormat="1" ht="18" customHeight="1">
      <c r="A83" s="170"/>
      <c r="B83" s="170"/>
      <c r="C83" s="21" t="s">
        <v>3</v>
      </c>
      <c r="D83" s="21"/>
      <c r="E83" s="22">
        <v>3.5</v>
      </c>
      <c r="F83" s="30">
        <v>1600</v>
      </c>
      <c r="G83" s="22"/>
      <c r="H83" s="67"/>
      <c r="I83" s="96"/>
      <c r="J83" s="96"/>
      <c r="K83" s="30">
        <v>1600</v>
      </c>
      <c r="L83" s="30"/>
      <c r="M83" s="122">
        <f>(F83+L83)*E83</f>
        <v>5600</v>
      </c>
    </row>
    <row r="84" spans="1:13" s="1" customFormat="1" ht="18" customHeight="1">
      <c r="A84" s="2"/>
      <c r="B84" s="43"/>
      <c r="C84" s="43"/>
      <c r="D84" s="44" t="s">
        <v>1</v>
      </c>
      <c r="E84" s="45">
        <f>SUM(E80:E83)</f>
        <v>6.5</v>
      </c>
      <c r="F84" s="5"/>
      <c r="G84" s="5"/>
      <c r="H84" s="69"/>
      <c r="I84" s="100"/>
      <c r="J84" s="100"/>
      <c r="K84" s="49"/>
      <c r="L84" s="30"/>
      <c r="M84" s="73">
        <f>SUM(M80:M83)</f>
        <v>10523</v>
      </c>
    </row>
    <row r="85" spans="1:14" s="1" customFormat="1" ht="22.5" customHeight="1">
      <c r="A85" s="2"/>
      <c r="B85" s="43"/>
      <c r="C85" s="43"/>
      <c r="D85" s="46" t="s">
        <v>7</v>
      </c>
      <c r="E85" s="5">
        <f>E84+E78+E63+E30</f>
        <v>95</v>
      </c>
      <c r="F85" s="5">
        <f>SUM(F80:F84)</f>
        <v>6523</v>
      </c>
      <c r="G85" s="5"/>
      <c r="H85" s="69"/>
      <c r="I85" s="100"/>
      <c r="J85" s="100"/>
      <c r="K85" s="49">
        <f>SUM(K80:K84)</f>
        <v>6277</v>
      </c>
      <c r="L85" s="5"/>
      <c r="M85" s="74">
        <f>M84+M63+M30+M78</f>
        <v>315680.94</v>
      </c>
      <c r="N85" s="112"/>
    </row>
    <row r="86" spans="1:13" s="1" customFormat="1" ht="18" customHeight="1">
      <c r="A86" s="2"/>
      <c r="B86" s="19"/>
      <c r="C86" s="19"/>
      <c r="D86" s="2"/>
      <c r="E86" s="6"/>
      <c r="F86" s="2"/>
      <c r="G86" s="2"/>
      <c r="H86" s="62"/>
      <c r="I86" s="93"/>
      <c r="J86" s="93"/>
      <c r="K86" s="2"/>
      <c r="L86" s="2"/>
      <c r="M86" s="2"/>
    </row>
    <row r="87" spans="4:12" s="7" customFormat="1" ht="18" customHeight="1">
      <c r="D87" s="7" t="s">
        <v>5</v>
      </c>
      <c r="E87" s="149" t="s">
        <v>14</v>
      </c>
      <c r="F87" s="149"/>
      <c r="G87" s="9"/>
      <c r="H87" s="60"/>
      <c r="I87" s="91"/>
      <c r="J87" s="91"/>
      <c r="K87" s="9"/>
      <c r="L87" s="9"/>
    </row>
    <row r="88" spans="5:12" s="7" customFormat="1" ht="18" customHeight="1">
      <c r="E88" s="149"/>
      <c r="F88" s="149"/>
      <c r="G88" s="9"/>
      <c r="H88" s="60"/>
      <c r="I88" s="91"/>
      <c r="J88" s="91"/>
      <c r="K88" s="9"/>
      <c r="L88" s="9"/>
    </row>
    <row r="89" spans="4:12" s="7" customFormat="1" ht="18" customHeight="1">
      <c r="D89" s="7" t="s">
        <v>4</v>
      </c>
      <c r="E89" s="149" t="s">
        <v>14</v>
      </c>
      <c r="F89" s="149"/>
      <c r="G89" s="9"/>
      <c r="H89" s="60"/>
      <c r="I89" s="91"/>
      <c r="J89" s="91"/>
      <c r="K89" s="9"/>
      <c r="L89" s="9"/>
    </row>
  </sheetData>
  <sheetProtection/>
  <mergeCells count="45">
    <mergeCell ref="E89:F89"/>
    <mergeCell ref="E88:F88"/>
    <mergeCell ref="E87:F87"/>
    <mergeCell ref="A80:A83"/>
    <mergeCell ref="B80:B83"/>
    <mergeCell ref="A48:A54"/>
    <mergeCell ref="A59:A62"/>
    <mergeCell ref="B48:B54"/>
    <mergeCell ref="A69:A75"/>
    <mergeCell ref="B69:B75"/>
    <mergeCell ref="A79:M79"/>
    <mergeCell ref="A64:M64"/>
    <mergeCell ref="B59:B62"/>
    <mergeCell ref="F45:F46"/>
    <mergeCell ref="A65:A68"/>
    <mergeCell ref="B65:B68"/>
    <mergeCell ref="B55:B58"/>
    <mergeCell ref="A55:A58"/>
    <mergeCell ref="A42:A43"/>
    <mergeCell ref="B42:B43"/>
    <mergeCell ref="A44:A46"/>
    <mergeCell ref="B44:B46"/>
    <mergeCell ref="D16:D17"/>
    <mergeCell ref="F16:F17"/>
    <mergeCell ref="A18:A19"/>
    <mergeCell ref="A31:M31"/>
    <mergeCell ref="A32:A41"/>
    <mergeCell ref="B32:B41"/>
    <mergeCell ref="B11:M11"/>
    <mergeCell ref="B12:M12"/>
    <mergeCell ref="H16:H17"/>
    <mergeCell ref="B18:B19"/>
    <mergeCell ref="N16:N17"/>
    <mergeCell ref="M16:M17"/>
    <mergeCell ref="B16:B17"/>
    <mergeCell ref="F7:G7"/>
    <mergeCell ref="B14:M14"/>
    <mergeCell ref="L5:M5"/>
    <mergeCell ref="G16:G17"/>
    <mergeCell ref="F2:M2"/>
    <mergeCell ref="F3:M3"/>
    <mergeCell ref="F4:M4"/>
    <mergeCell ref="M7:M8"/>
    <mergeCell ref="E16:E17"/>
    <mergeCell ref="B10:M10"/>
  </mergeCells>
  <printOptions/>
  <pageMargins left="0.67" right="0.2" top="0.2" bottom="0.2" header="0.2" footer="0.2"/>
  <pageSetup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7">
      <selection activeCell="E18" sqref="E18"/>
    </sheetView>
  </sheetViews>
  <sheetFormatPr defaultColWidth="9.140625" defaultRowHeight="12.75"/>
  <cols>
    <col min="1" max="1" width="4.57421875" style="47" customWidth="1"/>
    <col min="2" max="2" width="25.28125" style="47" customWidth="1"/>
    <col min="3" max="3" width="36.421875" style="47" customWidth="1"/>
    <col min="4" max="4" width="15.00390625" style="47" customWidth="1"/>
    <col min="5" max="5" width="20.57421875" style="47" customWidth="1"/>
    <col min="6" max="6" width="23.7109375" style="47" customWidth="1"/>
  </cols>
  <sheetData>
    <row r="1" spans="1:11" s="1" customFormat="1" ht="18" customHeight="1">
      <c r="A1" s="2"/>
      <c r="B1" s="2"/>
      <c r="C1" s="2"/>
      <c r="D1" s="2"/>
      <c r="E1" s="2"/>
      <c r="F1" s="12"/>
      <c r="G1" s="12"/>
      <c r="H1" s="58"/>
      <c r="I1" s="12"/>
      <c r="J1" s="12"/>
      <c r="K1" s="13" t="s">
        <v>15</v>
      </c>
    </row>
    <row r="2" spans="1:11" s="1" customFormat="1" ht="74.25" customHeight="1">
      <c r="A2" s="2"/>
      <c r="B2" s="10"/>
      <c r="C2" s="10"/>
      <c r="D2" s="2"/>
      <c r="E2" s="48">
        <f>F71</f>
        <v>389933.25</v>
      </c>
      <c r="F2" s="147" t="s">
        <v>86</v>
      </c>
      <c r="G2" s="147"/>
      <c r="H2" s="147"/>
      <c r="I2" s="147"/>
      <c r="J2" s="147"/>
      <c r="K2" s="147"/>
    </row>
    <row r="3" spans="1:11" s="1" customFormat="1" ht="18" customHeight="1">
      <c r="A3" s="2"/>
      <c r="B3" s="10"/>
      <c r="C3" s="10"/>
      <c r="D3" s="2"/>
      <c r="E3" s="2"/>
      <c r="F3" s="144" t="s">
        <v>77</v>
      </c>
      <c r="G3" s="144"/>
      <c r="H3" s="144"/>
      <c r="I3" s="144"/>
      <c r="J3" s="144"/>
      <c r="K3" s="144"/>
    </row>
    <row r="4" spans="1:11" s="1" customFormat="1" ht="18" customHeight="1">
      <c r="A4" s="2"/>
      <c r="B4" s="10"/>
      <c r="C4" s="10"/>
      <c r="D4" s="2"/>
      <c r="E4" s="2"/>
      <c r="F4" s="148" t="s">
        <v>9</v>
      </c>
      <c r="G4" s="148"/>
      <c r="H4" s="148"/>
      <c r="I4" s="148"/>
      <c r="J4" s="148"/>
      <c r="K4" s="148"/>
    </row>
    <row r="5" spans="1:11" s="1" customFormat="1" ht="18" customHeight="1">
      <c r="A5" s="2"/>
      <c r="B5" s="10"/>
      <c r="C5" s="10"/>
      <c r="D5" s="2"/>
      <c r="E5" s="2"/>
      <c r="F5" s="14"/>
      <c r="G5" s="14"/>
      <c r="H5" s="59"/>
      <c r="I5" s="14"/>
      <c r="J5" s="144" t="s">
        <v>79</v>
      </c>
      <c r="K5" s="145"/>
    </row>
    <row r="6" spans="1:11" s="1" customFormat="1" ht="18" customHeight="1">
      <c r="A6" s="2"/>
      <c r="B6" s="10"/>
      <c r="C6" s="10"/>
      <c r="D6" s="2"/>
      <c r="E6" s="2"/>
      <c r="F6" s="9" t="s">
        <v>10</v>
      </c>
      <c r="G6" s="9"/>
      <c r="H6" s="60"/>
      <c r="I6" s="9"/>
      <c r="J6" s="9"/>
      <c r="K6" s="9" t="s">
        <v>11</v>
      </c>
    </row>
    <row r="7" spans="1:11" s="1" customFormat="1" ht="18" customHeight="1">
      <c r="A7" s="2"/>
      <c r="B7" s="10"/>
      <c r="C7" s="10"/>
      <c r="D7" s="2"/>
      <c r="E7" s="2"/>
      <c r="F7" s="141"/>
      <c r="G7" s="142"/>
      <c r="H7" s="61"/>
      <c r="I7" s="15"/>
      <c r="J7" s="15"/>
      <c r="K7" s="149" t="s">
        <v>12</v>
      </c>
    </row>
    <row r="8" spans="1:11" s="1" customFormat="1" ht="18" customHeight="1">
      <c r="A8" s="2"/>
      <c r="B8" s="10"/>
      <c r="C8" s="10"/>
      <c r="D8" s="2"/>
      <c r="E8" s="2"/>
      <c r="F8" s="9" t="s">
        <v>13</v>
      </c>
      <c r="G8" s="9"/>
      <c r="H8" s="60"/>
      <c r="I8" s="9"/>
      <c r="J8" s="9"/>
      <c r="K8" s="149"/>
    </row>
    <row r="9" spans="1:7" ht="18.75">
      <c r="A9" s="2"/>
      <c r="B9" s="10"/>
      <c r="C9" s="10"/>
      <c r="D9" s="2"/>
      <c r="E9" s="2"/>
      <c r="F9" s="2"/>
      <c r="G9" s="1"/>
    </row>
    <row r="10" spans="1:7" ht="18.75">
      <c r="A10" s="2"/>
      <c r="B10" s="150" t="s">
        <v>73</v>
      </c>
      <c r="C10" s="150"/>
      <c r="D10" s="150"/>
      <c r="E10" s="150"/>
      <c r="F10" s="150"/>
      <c r="G10" s="1"/>
    </row>
    <row r="11" spans="1:7" ht="18.75">
      <c r="A11" s="16"/>
      <c r="B11" s="151" t="s">
        <v>78</v>
      </c>
      <c r="C11" s="151"/>
      <c r="D11" s="151"/>
      <c r="E11" s="151"/>
      <c r="F11" s="151"/>
      <c r="G11" s="3"/>
    </row>
    <row r="12" spans="1:7" ht="18.75">
      <c r="A12" s="2"/>
      <c r="B12" s="152" t="s">
        <v>74</v>
      </c>
      <c r="C12" s="152"/>
      <c r="D12" s="152"/>
      <c r="E12" s="152"/>
      <c r="F12" s="152"/>
      <c r="G12" s="1"/>
    </row>
    <row r="13" spans="1:7" ht="18.75">
      <c r="A13" s="2"/>
      <c r="B13" s="17"/>
      <c r="C13" s="17"/>
      <c r="D13" s="18"/>
      <c r="E13" s="18"/>
      <c r="F13" s="19"/>
      <c r="G13" s="1"/>
    </row>
    <row r="14" spans="1:7" ht="18.75">
      <c r="A14" s="2"/>
      <c r="B14" s="143" t="s">
        <v>75</v>
      </c>
      <c r="C14" s="143"/>
      <c r="D14" s="143"/>
      <c r="E14" s="143"/>
      <c r="F14" s="143"/>
      <c r="G14" s="1"/>
    </row>
    <row r="15" spans="1:7" ht="18.75">
      <c r="A15" s="19"/>
      <c r="B15" s="11"/>
      <c r="C15" s="11"/>
      <c r="D15" s="19"/>
      <c r="E15" s="19"/>
      <c r="F15" s="19"/>
      <c r="G15" s="4"/>
    </row>
    <row r="16" spans="1:7" ht="18.75" customHeight="1">
      <c r="A16" s="56" t="s">
        <v>24</v>
      </c>
      <c r="B16" s="176" t="s">
        <v>26</v>
      </c>
      <c r="C16" s="54" t="s">
        <v>27</v>
      </c>
      <c r="D16" s="176" t="s">
        <v>30</v>
      </c>
      <c r="E16" s="176" t="s">
        <v>31</v>
      </c>
      <c r="F16" s="178" t="s">
        <v>33</v>
      </c>
      <c r="G16" s="1"/>
    </row>
    <row r="17" spans="1:7" ht="18.75">
      <c r="A17" s="55" t="s">
        <v>25</v>
      </c>
      <c r="B17" s="177"/>
      <c r="C17" s="55" t="s">
        <v>28</v>
      </c>
      <c r="D17" s="177"/>
      <c r="E17" s="177"/>
      <c r="F17" s="177"/>
      <c r="G17" s="1"/>
    </row>
    <row r="18" spans="1:7" ht="18.75">
      <c r="A18" s="168">
        <v>1</v>
      </c>
      <c r="B18" s="168" t="s">
        <v>34</v>
      </c>
      <c r="C18" s="21" t="s">
        <v>35</v>
      </c>
      <c r="D18" s="22">
        <v>1</v>
      </c>
      <c r="E18" s="8">
        <v>8133</v>
      </c>
      <c r="F18" s="8">
        <f aca="true" t="shared" si="0" ref="F18:F23">E18*D18</f>
        <v>8133</v>
      </c>
      <c r="G18" s="1"/>
    </row>
    <row r="19" spans="1:7" ht="18.75">
      <c r="A19" s="170"/>
      <c r="B19" s="170"/>
      <c r="C19" s="21" t="s">
        <v>0</v>
      </c>
      <c r="D19" s="22">
        <v>1</v>
      </c>
      <c r="E19" s="8">
        <v>6111.75</v>
      </c>
      <c r="F19" s="8">
        <f t="shared" si="0"/>
        <v>6111.75</v>
      </c>
      <c r="G19" s="1"/>
    </row>
    <row r="20" spans="1:7" ht="112.5">
      <c r="A20" s="21">
        <v>2</v>
      </c>
      <c r="B20" s="21" t="s">
        <v>16</v>
      </c>
      <c r="C20" s="24" t="s">
        <v>36</v>
      </c>
      <c r="D20" s="22">
        <v>1</v>
      </c>
      <c r="E20" s="8">
        <v>6600</v>
      </c>
      <c r="F20" s="8">
        <f t="shared" si="0"/>
        <v>6600</v>
      </c>
      <c r="G20" s="1"/>
    </row>
    <row r="21" spans="1:7" ht="75">
      <c r="A21" s="21">
        <v>3</v>
      </c>
      <c r="B21" s="21" t="s">
        <v>16</v>
      </c>
      <c r="C21" s="21" t="s">
        <v>17</v>
      </c>
      <c r="D21" s="22">
        <v>1</v>
      </c>
      <c r="E21" s="8">
        <v>6547.5</v>
      </c>
      <c r="F21" s="8">
        <f t="shared" si="0"/>
        <v>6547.5</v>
      </c>
      <c r="G21" s="1"/>
    </row>
    <row r="22" spans="1:7" ht="75">
      <c r="A22" s="21">
        <v>4</v>
      </c>
      <c r="B22" s="21" t="s">
        <v>16</v>
      </c>
      <c r="C22" s="21" t="s">
        <v>18</v>
      </c>
      <c r="D22" s="22">
        <v>1</v>
      </c>
      <c r="E22" s="8">
        <v>6547.5</v>
      </c>
      <c r="F22" s="8">
        <f t="shared" si="0"/>
        <v>6547.5</v>
      </c>
      <c r="G22" s="1"/>
    </row>
    <row r="23" spans="1:7" ht="75">
      <c r="A23" s="21">
        <v>5</v>
      </c>
      <c r="B23" s="21" t="s">
        <v>16</v>
      </c>
      <c r="C23" s="21" t="s">
        <v>19</v>
      </c>
      <c r="D23" s="22">
        <v>7</v>
      </c>
      <c r="E23" s="22">
        <v>6650</v>
      </c>
      <c r="F23" s="8">
        <f t="shared" si="0"/>
        <v>46550</v>
      </c>
      <c r="G23" s="1"/>
    </row>
    <row r="24" spans="1:7" ht="18.75">
      <c r="A24" s="25"/>
      <c r="B24" s="26"/>
      <c r="C24" s="26"/>
      <c r="D24" s="28">
        <f>SUM(D18:D23)</f>
        <v>12</v>
      </c>
      <c r="E24" s="28">
        <f>SUM(E18:E23)+(E23*6)</f>
        <v>80489.75</v>
      </c>
      <c r="F24" s="29">
        <f>SUM(F18:F23)</f>
        <v>80489.75</v>
      </c>
      <c r="G24" s="1"/>
    </row>
    <row r="25" spans="1:7" ht="18.75">
      <c r="A25" s="183" t="s">
        <v>20</v>
      </c>
      <c r="B25" s="184"/>
      <c r="C25" s="184"/>
      <c r="D25" s="184"/>
      <c r="E25" s="184"/>
      <c r="F25" s="185"/>
      <c r="G25" s="1"/>
    </row>
    <row r="26" spans="1:7" ht="37.5">
      <c r="A26" s="168">
        <v>6</v>
      </c>
      <c r="B26" s="168" t="s">
        <v>21</v>
      </c>
      <c r="C26" s="21" t="s">
        <v>82</v>
      </c>
      <c r="D26" s="22">
        <v>1</v>
      </c>
      <c r="E26" s="22">
        <v>5723.5</v>
      </c>
      <c r="F26" s="8">
        <f>E26*D26</f>
        <v>5723.5</v>
      </c>
      <c r="G26" s="1"/>
    </row>
    <row r="27" spans="1:7" ht="18.75">
      <c r="A27" s="169"/>
      <c r="B27" s="169"/>
      <c r="C27" s="21" t="s">
        <v>90</v>
      </c>
      <c r="D27" s="22"/>
      <c r="E27" s="22"/>
      <c r="F27" s="8"/>
      <c r="G27" s="1"/>
    </row>
    <row r="28" spans="1:7" ht="37.5">
      <c r="A28" s="169"/>
      <c r="B28" s="169"/>
      <c r="C28" s="21" t="s">
        <v>83</v>
      </c>
      <c r="D28" s="22">
        <v>1</v>
      </c>
      <c r="E28" s="22">
        <v>5685</v>
      </c>
      <c r="F28" s="8">
        <f>E28*D28</f>
        <v>5685</v>
      </c>
      <c r="G28" s="1"/>
    </row>
    <row r="29" spans="1:7" ht="18.75">
      <c r="A29" s="169"/>
      <c r="B29" s="169"/>
      <c r="C29" s="21" t="s">
        <v>88</v>
      </c>
      <c r="D29" s="22"/>
      <c r="E29" s="22"/>
      <c r="F29" s="8"/>
      <c r="G29" s="1"/>
    </row>
    <row r="30" spans="1:7" ht="18.75">
      <c r="A30" s="170"/>
      <c r="B30" s="170"/>
      <c r="C30" s="24" t="s">
        <v>89</v>
      </c>
      <c r="D30" s="22">
        <v>11</v>
      </c>
      <c r="E30" s="22">
        <v>4695</v>
      </c>
      <c r="F30" s="8">
        <f>E30*D30</f>
        <v>51645</v>
      </c>
      <c r="G30" s="1"/>
    </row>
    <row r="31" spans="1:7" ht="12.75">
      <c r="A31" s="168">
        <v>7</v>
      </c>
      <c r="B31" s="168" t="s">
        <v>22</v>
      </c>
      <c r="C31" s="168" t="s">
        <v>37</v>
      </c>
      <c r="D31" s="176">
        <v>1</v>
      </c>
      <c r="E31" s="176">
        <v>4307.5</v>
      </c>
      <c r="F31" s="187">
        <f aca="true" t="shared" si="1" ref="F31:F49">E31*D31</f>
        <v>4307.5</v>
      </c>
      <c r="G31" s="1"/>
    </row>
    <row r="32" spans="1:7" ht="12.75">
      <c r="A32" s="169"/>
      <c r="B32" s="169"/>
      <c r="C32" s="170"/>
      <c r="D32" s="177"/>
      <c r="E32" s="186"/>
      <c r="F32" s="188"/>
      <c r="G32" s="1"/>
    </row>
    <row r="33" spans="1:7" ht="18.75">
      <c r="A33" s="170"/>
      <c r="B33" s="170"/>
      <c r="C33" s="21" t="s">
        <v>2</v>
      </c>
      <c r="D33" s="57">
        <v>2</v>
      </c>
      <c r="E33" s="76">
        <v>4307.5</v>
      </c>
      <c r="F33" s="8">
        <f t="shared" si="1"/>
        <v>8615</v>
      </c>
      <c r="G33" s="1"/>
    </row>
    <row r="34" spans="1:7" ht="37.5">
      <c r="A34" s="168">
        <v>8</v>
      </c>
      <c r="B34" s="168" t="s">
        <v>38</v>
      </c>
      <c r="C34" s="21" t="s">
        <v>39</v>
      </c>
      <c r="D34" s="22">
        <v>1</v>
      </c>
      <c r="E34" s="75">
        <v>4307.5</v>
      </c>
      <c r="F34" s="8">
        <f t="shared" si="1"/>
        <v>4307.5</v>
      </c>
      <c r="G34" s="1"/>
    </row>
    <row r="35" spans="1:7" ht="37.5">
      <c r="A35" s="169"/>
      <c r="B35" s="169"/>
      <c r="C35" s="21" t="s">
        <v>40</v>
      </c>
      <c r="D35" s="57">
        <v>4</v>
      </c>
      <c r="E35" s="76">
        <v>4307.5</v>
      </c>
      <c r="F35" s="8">
        <f t="shared" si="1"/>
        <v>17230</v>
      </c>
      <c r="G35" s="1"/>
    </row>
    <row r="36" spans="1:7" ht="18.75">
      <c r="A36" s="170"/>
      <c r="B36" s="170"/>
      <c r="C36" s="21" t="s">
        <v>23</v>
      </c>
      <c r="D36" s="57">
        <v>1</v>
      </c>
      <c r="E36" s="75">
        <v>4307.5</v>
      </c>
      <c r="F36" s="8">
        <f t="shared" si="1"/>
        <v>4307.5</v>
      </c>
      <c r="G36" s="1"/>
    </row>
    <row r="37" spans="1:7" ht="75">
      <c r="A37" s="168">
        <v>9</v>
      </c>
      <c r="B37" s="168" t="s">
        <v>41</v>
      </c>
      <c r="C37" s="21" t="s">
        <v>42</v>
      </c>
      <c r="D37" s="22">
        <v>1</v>
      </c>
      <c r="E37" s="75">
        <v>4307.5</v>
      </c>
      <c r="F37" s="8">
        <f t="shared" si="1"/>
        <v>4307.5</v>
      </c>
      <c r="G37" s="1"/>
    </row>
    <row r="38" spans="1:7" ht="19.5" thickBot="1">
      <c r="A38" s="193"/>
      <c r="B38" s="193"/>
      <c r="C38" s="21" t="s">
        <v>2</v>
      </c>
      <c r="D38" s="22">
        <v>2</v>
      </c>
      <c r="E38" s="75">
        <v>4307.5</v>
      </c>
      <c r="F38" s="8">
        <f t="shared" si="1"/>
        <v>8615</v>
      </c>
      <c r="G38" s="1"/>
    </row>
    <row r="39" spans="1:7" ht="12.75">
      <c r="A39" s="172" t="s">
        <v>43</v>
      </c>
      <c r="B39" s="190" t="s">
        <v>44</v>
      </c>
      <c r="C39" s="179" t="s">
        <v>45</v>
      </c>
      <c r="D39" s="176">
        <v>1</v>
      </c>
      <c r="E39" s="181">
        <v>4307.5</v>
      </c>
      <c r="F39" s="187">
        <f t="shared" si="1"/>
        <v>4307.5</v>
      </c>
      <c r="G39" s="1"/>
    </row>
    <row r="40" spans="1:7" ht="13.5" thickBot="1">
      <c r="A40" s="163"/>
      <c r="B40" s="191"/>
      <c r="C40" s="180"/>
      <c r="D40" s="199"/>
      <c r="E40" s="182"/>
      <c r="F40" s="188"/>
      <c r="G40" s="1"/>
    </row>
    <row r="41" spans="1:7" ht="19.5" thickBot="1">
      <c r="A41" s="163"/>
      <c r="B41" s="191"/>
      <c r="C41" s="31" t="s">
        <v>2</v>
      </c>
      <c r="D41" s="32">
        <v>1</v>
      </c>
      <c r="E41" s="75">
        <v>4307.5</v>
      </c>
      <c r="F41" s="8">
        <f t="shared" si="1"/>
        <v>4307.5</v>
      </c>
      <c r="G41" s="1"/>
    </row>
    <row r="42" spans="1:7" ht="18.75">
      <c r="A42" s="189"/>
      <c r="B42" s="192"/>
      <c r="C42" s="33" t="s">
        <v>46</v>
      </c>
      <c r="D42" s="34">
        <v>2</v>
      </c>
      <c r="E42" s="75">
        <v>4307.5</v>
      </c>
      <c r="F42" s="8">
        <f t="shared" si="1"/>
        <v>8615</v>
      </c>
      <c r="G42" s="1"/>
    </row>
    <row r="43" spans="1:7" ht="56.25">
      <c r="A43" s="168">
        <v>11</v>
      </c>
      <c r="B43" s="168" t="s">
        <v>47</v>
      </c>
      <c r="C43" s="21" t="s">
        <v>48</v>
      </c>
      <c r="D43" s="22">
        <v>1</v>
      </c>
      <c r="E43" s="75">
        <v>4307.5</v>
      </c>
      <c r="F43" s="8">
        <f t="shared" si="1"/>
        <v>4307.5</v>
      </c>
      <c r="G43" s="1"/>
    </row>
    <row r="44" spans="1:7" ht="56.25">
      <c r="A44" s="170"/>
      <c r="B44" s="170"/>
      <c r="C44" s="21" t="s">
        <v>49</v>
      </c>
      <c r="D44" s="22">
        <v>1</v>
      </c>
      <c r="E44" s="75">
        <v>4307.5</v>
      </c>
      <c r="F44" s="8">
        <f t="shared" si="1"/>
        <v>4307.5</v>
      </c>
      <c r="G44" s="1"/>
    </row>
    <row r="45" spans="1:7" ht="18.75">
      <c r="A45" s="168">
        <v>12</v>
      </c>
      <c r="B45" s="168" t="s">
        <v>50</v>
      </c>
      <c r="C45" s="21" t="s">
        <v>51</v>
      </c>
      <c r="D45" s="22">
        <v>1</v>
      </c>
      <c r="E45" s="75">
        <v>4307.5</v>
      </c>
      <c r="F45" s="8">
        <f t="shared" si="1"/>
        <v>4307.5</v>
      </c>
      <c r="G45" s="1"/>
    </row>
    <row r="46" spans="1:7" ht="18.75">
      <c r="A46" s="169"/>
      <c r="B46" s="169"/>
      <c r="C46" s="21" t="s">
        <v>2</v>
      </c>
      <c r="D46" s="22">
        <v>1</v>
      </c>
      <c r="E46" s="75">
        <v>4307.5</v>
      </c>
      <c r="F46" s="8">
        <f t="shared" si="1"/>
        <v>4307.5</v>
      </c>
      <c r="G46" s="1"/>
    </row>
    <row r="47" spans="1:7" ht="37.5">
      <c r="A47" s="170"/>
      <c r="B47" s="170"/>
      <c r="C47" s="21" t="s">
        <v>52</v>
      </c>
      <c r="D47" s="22">
        <v>4</v>
      </c>
      <c r="E47" s="75">
        <v>4307.5</v>
      </c>
      <c r="F47" s="8">
        <f t="shared" si="1"/>
        <v>17230</v>
      </c>
      <c r="G47" s="1"/>
    </row>
    <row r="48" spans="1:7" ht="37.5">
      <c r="A48" s="194">
        <v>13</v>
      </c>
      <c r="B48" s="195" t="s">
        <v>53</v>
      </c>
      <c r="C48" s="21" t="s">
        <v>54</v>
      </c>
      <c r="D48" s="22">
        <v>1</v>
      </c>
      <c r="E48" s="75">
        <v>4307.5</v>
      </c>
      <c r="F48" s="8">
        <f t="shared" si="1"/>
        <v>4307.5</v>
      </c>
      <c r="G48" s="1"/>
    </row>
    <row r="49" spans="1:7" ht="19.5" thickBot="1">
      <c r="A49" s="173"/>
      <c r="B49" s="175"/>
      <c r="C49" s="21" t="s">
        <v>81</v>
      </c>
      <c r="D49" s="22">
        <v>1</v>
      </c>
      <c r="E49" s="75">
        <v>4307.5</v>
      </c>
      <c r="F49" s="8">
        <f t="shared" si="1"/>
        <v>4307.5</v>
      </c>
      <c r="G49" s="1"/>
    </row>
    <row r="50" spans="1:7" ht="56.25">
      <c r="A50" s="172">
        <v>14</v>
      </c>
      <c r="B50" s="174" t="s">
        <v>55</v>
      </c>
      <c r="C50" s="21" t="s">
        <v>56</v>
      </c>
      <c r="D50" s="22">
        <v>1</v>
      </c>
      <c r="E50" s="75">
        <v>4307.5</v>
      </c>
      <c r="F50" s="8">
        <f>E50*D50</f>
        <v>4307.5</v>
      </c>
      <c r="G50" s="1"/>
    </row>
    <row r="51" spans="1:7" ht="19.5" thickBot="1">
      <c r="A51" s="173"/>
      <c r="B51" s="175"/>
      <c r="C51" s="21" t="s">
        <v>2</v>
      </c>
      <c r="D51" s="22">
        <v>2</v>
      </c>
      <c r="E51" s="75">
        <v>4307.5</v>
      </c>
      <c r="F51" s="8">
        <f>E51*D51</f>
        <v>8615</v>
      </c>
      <c r="G51" s="1"/>
    </row>
    <row r="52" spans="1:7" ht="19.5" thickBot="1">
      <c r="A52" s="35"/>
      <c r="B52" s="36"/>
      <c r="C52" s="37"/>
      <c r="D52" s="38">
        <f>SUM(D26:D51)</f>
        <v>42</v>
      </c>
      <c r="E52" s="38">
        <f>SUM(E26:E51)+(E51*18)</f>
        <v>175481</v>
      </c>
      <c r="F52" s="39">
        <f>SUM(F26:F51)</f>
        <v>187971</v>
      </c>
      <c r="G52" s="1"/>
    </row>
    <row r="53" spans="1:7" ht="19.5" thickBot="1">
      <c r="A53" s="196" t="s">
        <v>57</v>
      </c>
      <c r="B53" s="197"/>
      <c r="C53" s="197"/>
      <c r="D53" s="197"/>
      <c r="E53" s="197"/>
      <c r="F53" s="198"/>
      <c r="G53" s="1"/>
    </row>
    <row r="54" spans="1:7" ht="75">
      <c r="A54" s="172">
        <v>15</v>
      </c>
      <c r="B54" s="174" t="s">
        <v>58</v>
      </c>
      <c r="C54" s="21" t="s">
        <v>59</v>
      </c>
      <c r="D54" s="22">
        <v>1</v>
      </c>
      <c r="E54" s="75">
        <v>4307.5</v>
      </c>
      <c r="F54" s="8">
        <f aca="true" t="shared" si="2" ref="F54:F63">E54*D54</f>
        <v>4307.5</v>
      </c>
      <c r="G54" s="1"/>
    </row>
    <row r="55" spans="1:7" ht="18.75">
      <c r="A55" s="163"/>
      <c r="B55" s="164"/>
      <c r="C55" s="21" t="s">
        <v>81</v>
      </c>
      <c r="D55" s="22">
        <v>2</v>
      </c>
      <c r="E55" s="75">
        <v>4307.5</v>
      </c>
      <c r="F55" s="8">
        <f t="shared" si="2"/>
        <v>8615</v>
      </c>
      <c r="G55" s="1"/>
    </row>
    <row r="56" spans="1:7" ht="19.5" thickBot="1">
      <c r="A56" s="173"/>
      <c r="B56" s="175"/>
      <c r="C56" s="21" t="s">
        <v>60</v>
      </c>
      <c r="D56" s="22">
        <v>4</v>
      </c>
      <c r="E56" s="75">
        <v>4307.5</v>
      </c>
      <c r="F56" s="8">
        <f t="shared" si="2"/>
        <v>17230</v>
      </c>
      <c r="G56" s="1"/>
    </row>
    <row r="57" spans="1:7" ht="18.75">
      <c r="A57" s="172">
        <v>16</v>
      </c>
      <c r="B57" s="174" t="s">
        <v>6</v>
      </c>
      <c r="C57" s="21" t="s">
        <v>61</v>
      </c>
      <c r="D57" s="22">
        <v>1</v>
      </c>
      <c r="E57" s="75">
        <v>4307.5</v>
      </c>
      <c r="F57" s="8">
        <f t="shared" si="2"/>
        <v>4307.5</v>
      </c>
      <c r="G57" s="1"/>
    </row>
    <row r="58" spans="1:7" ht="18.75">
      <c r="A58" s="163"/>
      <c r="B58" s="164"/>
      <c r="C58" s="21" t="s">
        <v>80</v>
      </c>
      <c r="D58" s="22">
        <v>2</v>
      </c>
      <c r="E58" s="75">
        <v>4307.5</v>
      </c>
      <c r="F58" s="8">
        <f t="shared" si="2"/>
        <v>8615</v>
      </c>
      <c r="G58" s="1"/>
    </row>
    <row r="59" spans="1:7" ht="18.75">
      <c r="A59" s="163"/>
      <c r="B59" s="164"/>
      <c r="C59" s="21" t="s">
        <v>62</v>
      </c>
      <c r="D59" s="22">
        <v>1</v>
      </c>
      <c r="E59" s="75">
        <v>4307.5</v>
      </c>
      <c r="F59" s="8">
        <f t="shared" si="2"/>
        <v>4307.5</v>
      </c>
      <c r="G59" s="1"/>
    </row>
    <row r="60" spans="1:7" ht="18.75">
      <c r="A60" s="163"/>
      <c r="B60" s="164"/>
      <c r="C60" s="21" t="s">
        <v>63</v>
      </c>
      <c r="D60" s="22">
        <v>1</v>
      </c>
      <c r="E60" s="75">
        <v>4307.5</v>
      </c>
      <c r="F60" s="8">
        <f t="shared" si="2"/>
        <v>4307.5</v>
      </c>
      <c r="G60" s="1"/>
    </row>
    <row r="61" spans="1:7" ht="19.5" thickBot="1">
      <c r="A61" s="173"/>
      <c r="B61" s="175"/>
      <c r="C61" s="21" t="s">
        <v>64</v>
      </c>
      <c r="D61" s="22">
        <v>8</v>
      </c>
      <c r="E61" s="75">
        <v>4307.5</v>
      </c>
      <c r="F61" s="8">
        <f t="shared" si="2"/>
        <v>34460</v>
      </c>
      <c r="G61" s="1"/>
    </row>
    <row r="62" spans="1:7" ht="19.5" thickBot="1">
      <c r="A62" s="52">
        <v>16</v>
      </c>
      <c r="B62" s="53" t="s">
        <v>65</v>
      </c>
      <c r="C62" s="21" t="s">
        <v>8</v>
      </c>
      <c r="D62" s="22">
        <v>2</v>
      </c>
      <c r="E62" s="75">
        <v>4307.5</v>
      </c>
      <c r="F62" s="8">
        <f t="shared" si="2"/>
        <v>8615</v>
      </c>
      <c r="G62" s="1"/>
    </row>
    <row r="63" spans="1:7" ht="18.75">
      <c r="A63" s="21">
        <v>17</v>
      </c>
      <c r="B63" s="21" t="s">
        <v>66</v>
      </c>
      <c r="C63" s="21" t="s">
        <v>67</v>
      </c>
      <c r="D63" s="22">
        <v>1</v>
      </c>
      <c r="E63" s="75">
        <v>4307.5</v>
      </c>
      <c r="F63" s="8">
        <f t="shared" si="2"/>
        <v>4307.5</v>
      </c>
      <c r="G63" s="1"/>
    </row>
    <row r="64" spans="1:7" ht="18.75">
      <c r="A64" s="25"/>
      <c r="B64" s="26"/>
      <c r="C64" s="26"/>
      <c r="D64" s="28">
        <f>SUM(D54:D63)</f>
        <v>23</v>
      </c>
      <c r="E64" s="50">
        <f>SUM(E54:E63)+(E62*3)</f>
        <v>55997.5</v>
      </c>
      <c r="F64" s="42">
        <f>SUM(F54:F63)</f>
        <v>99072.5</v>
      </c>
      <c r="G64" s="1"/>
    </row>
    <row r="65" spans="1:7" ht="18.75">
      <c r="A65" s="183" t="s">
        <v>68</v>
      </c>
      <c r="B65" s="184"/>
      <c r="C65" s="184"/>
      <c r="D65" s="184"/>
      <c r="E65" s="184"/>
      <c r="F65" s="185"/>
      <c r="G65" s="1"/>
    </row>
    <row r="66" spans="1:7" ht="37.5">
      <c r="A66" s="168">
        <v>18</v>
      </c>
      <c r="B66" s="168" t="s">
        <v>69</v>
      </c>
      <c r="C66" s="21" t="s">
        <v>70</v>
      </c>
      <c r="D66" s="22">
        <v>1</v>
      </c>
      <c r="E66" s="30">
        <v>3200</v>
      </c>
      <c r="F66" s="8">
        <f>E66*D66</f>
        <v>3200</v>
      </c>
      <c r="G66" s="1"/>
    </row>
    <row r="67" spans="1:7" ht="18.75">
      <c r="A67" s="169"/>
      <c r="B67" s="169"/>
      <c r="C67" s="21" t="s">
        <v>71</v>
      </c>
      <c r="D67" s="22">
        <v>1</v>
      </c>
      <c r="E67" s="30">
        <v>3200</v>
      </c>
      <c r="F67" s="8">
        <f>E67*D67</f>
        <v>3200</v>
      </c>
      <c r="G67" s="1"/>
    </row>
    <row r="68" spans="1:7" ht="18.75">
      <c r="A68" s="169"/>
      <c r="B68" s="169"/>
      <c r="C68" s="21" t="s">
        <v>72</v>
      </c>
      <c r="D68" s="22">
        <v>1</v>
      </c>
      <c r="E68" s="30">
        <v>3200</v>
      </c>
      <c r="F68" s="8">
        <f>E68*D68</f>
        <v>3200</v>
      </c>
      <c r="G68" s="1"/>
    </row>
    <row r="69" spans="1:7" ht="18.75">
      <c r="A69" s="170"/>
      <c r="B69" s="170"/>
      <c r="C69" s="21" t="s">
        <v>3</v>
      </c>
      <c r="D69" s="22">
        <v>4</v>
      </c>
      <c r="E69" s="30">
        <v>3200</v>
      </c>
      <c r="F69" s="8">
        <f>E69*D69</f>
        <v>12800</v>
      </c>
      <c r="G69" s="1"/>
    </row>
    <row r="70" spans="1:7" ht="18.75">
      <c r="A70" s="2"/>
      <c r="B70" s="43"/>
      <c r="C70" s="43"/>
      <c r="D70" s="45">
        <f>SUM(D66:D69)</f>
        <v>7</v>
      </c>
      <c r="E70" s="5"/>
      <c r="F70" s="73">
        <f>SUM(F66:F69)</f>
        <v>22400</v>
      </c>
      <c r="G70" s="1"/>
    </row>
    <row r="71" spans="1:7" ht="20.25">
      <c r="A71" s="2"/>
      <c r="B71" s="43"/>
      <c r="C71" s="43"/>
      <c r="D71" s="5">
        <f>D70+D64+D52+D24</f>
        <v>84</v>
      </c>
      <c r="E71" s="5">
        <f>SUM(E66:E70)</f>
        <v>12800</v>
      </c>
      <c r="F71" s="74">
        <f>F70+F52+F24+F64</f>
        <v>389933.25</v>
      </c>
      <c r="G71" s="1"/>
    </row>
    <row r="72" spans="1:7" ht="18.75">
      <c r="A72" s="2"/>
      <c r="B72" s="19"/>
      <c r="C72" s="19"/>
      <c r="D72" s="6"/>
      <c r="E72" s="2"/>
      <c r="F72" s="2"/>
      <c r="G72" s="1"/>
    </row>
    <row r="73" spans="1:7" ht="18">
      <c r="A73" s="7"/>
      <c r="B73" s="7"/>
      <c r="C73" s="7"/>
      <c r="D73" s="149" t="s">
        <v>14</v>
      </c>
      <c r="E73" s="149"/>
      <c r="F73" s="7"/>
      <c r="G73" s="7"/>
    </row>
    <row r="74" spans="1:7" ht="18">
      <c r="A74" s="7"/>
      <c r="B74" s="7"/>
      <c r="C74" s="7"/>
      <c r="D74" s="149"/>
      <c r="E74" s="149"/>
      <c r="F74" s="7"/>
      <c r="G74" s="7"/>
    </row>
    <row r="75" spans="1:7" ht="18">
      <c r="A75" s="7"/>
      <c r="B75" s="7"/>
      <c r="C75" s="7"/>
      <c r="D75" s="149" t="s">
        <v>14</v>
      </c>
      <c r="E75" s="149"/>
      <c r="F75" s="7"/>
      <c r="G75" s="7"/>
    </row>
  </sheetData>
  <sheetProtection/>
  <mergeCells count="54">
    <mergeCell ref="D74:E74"/>
    <mergeCell ref="D75:E75"/>
    <mergeCell ref="F2:K2"/>
    <mergeCell ref="F3:K3"/>
    <mergeCell ref="F4:K4"/>
    <mergeCell ref="J5:K5"/>
    <mergeCell ref="F7:G7"/>
    <mergeCell ref="K7:K8"/>
    <mergeCell ref="F31:F32"/>
    <mergeCell ref="D39:D40"/>
    <mergeCell ref="A57:A61"/>
    <mergeCell ref="B57:B61"/>
    <mergeCell ref="A65:F65"/>
    <mergeCell ref="A66:A69"/>
    <mergeCell ref="B66:B69"/>
    <mergeCell ref="D73:E73"/>
    <mergeCell ref="A48:A49"/>
    <mergeCell ref="B48:B49"/>
    <mergeCell ref="A50:A51"/>
    <mergeCell ref="B50:B51"/>
    <mergeCell ref="A53:F53"/>
    <mergeCell ref="A54:A56"/>
    <mergeCell ref="B54:B56"/>
    <mergeCell ref="A45:A47"/>
    <mergeCell ref="B45:B47"/>
    <mergeCell ref="A39:A42"/>
    <mergeCell ref="B39:B42"/>
    <mergeCell ref="A37:A38"/>
    <mergeCell ref="B37:B38"/>
    <mergeCell ref="A18:A19"/>
    <mergeCell ref="B18:B19"/>
    <mergeCell ref="A25:F25"/>
    <mergeCell ref="A26:A30"/>
    <mergeCell ref="E31:E32"/>
    <mergeCell ref="A43:A44"/>
    <mergeCell ref="B43:B44"/>
    <mergeCell ref="A31:A33"/>
    <mergeCell ref="F39:F40"/>
    <mergeCell ref="B26:B30"/>
    <mergeCell ref="C39:C40"/>
    <mergeCell ref="E39:E40"/>
    <mergeCell ref="A34:A36"/>
    <mergeCell ref="B34:B36"/>
    <mergeCell ref="B31:B33"/>
    <mergeCell ref="C31:C32"/>
    <mergeCell ref="D31:D32"/>
    <mergeCell ref="B10:F10"/>
    <mergeCell ref="B11:F11"/>
    <mergeCell ref="B12:F12"/>
    <mergeCell ref="B14:F14"/>
    <mergeCell ref="B16:B17"/>
    <mergeCell ref="D16:D17"/>
    <mergeCell ref="E16:E17"/>
    <mergeCell ref="F16:F17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0" zoomScaleNormal="77" zoomScalePageLayoutView="0" workbookViewId="0" topLeftCell="A1">
      <selection activeCell="A10" sqref="A10:L10"/>
    </sheetView>
  </sheetViews>
  <sheetFormatPr defaultColWidth="9.140625" defaultRowHeight="12.75"/>
  <cols>
    <col min="1" max="1" width="9.140625" style="0" customWidth="1"/>
    <col min="2" max="2" width="13.28125" style="0" customWidth="1"/>
    <col min="3" max="3" width="16.7109375" style="0" customWidth="1"/>
    <col min="4" max="4" width="18.57421875" style="0" customWidth="1"/>
    <col min="5" max="5" width="14.421875" style="0" customWidth="1"/>
    <col min="6" max="6" width="14.8515625" style="0" customWidth="1"/>
    <col min="7" max="7" width="13.421875" style="0" customWidth="1"/>
    <col min="8" max="8" width="15.28125" style="0" customWidth="1"/>
    <col min="9" max="9" width="13.7109375" style="0" customWidth="1"/>
    <col min="10" max="10" width="11.57421875" style="0" customWidth="1"/>
    <col min="12" max="12" width="13.140625" style="0" customWidth="1"/>
    <col min="13" max="13" width="15.140625" style="0" customWidth="1"/>
  </cols>
  <sheetData>
    <row r="1" spans="1:12" ht="58.5" customHeight="1">
      <c r="A1" s="10"/>
      <c r="B1" s="10"/>
      <c r="C1" s="2"/>
      <c r="D1" s="48">
        <f>M19</f>
        <v>25600</v>
      </c>
      <c r="E1" s="147" t="s">
        <v>124</v>
      </c>
      <c r="F1" s="147"/>
      <c r="G1" s="147"/>
      <c r="H1" s="147"/>
      <c r="I1" s="147"/>
      <c r="J1" s="147"/>
      <c r="K1" s="147"/>
      <c r="L1" s="147"/>
    </row>
    <row r="2" spans="1:12" ht="15.75" customHeight="1">
      <c r="A2" s="10"/>
      <c r="B2" s="10"/>
      <c r="C2" s="2"/>
      <c r="D2" s="2"/>
      <c r="E2" s="144" t="s">
        <v>77</v>
      </c>
      <c r="F2" s="144"/>
      <c r="G2" s="144"/>
      <c r="H2" s="144"/>
      <c r="I2" s="144"/>
      <c r="J2" s="144"/>
      <c r="K2" s="144"/>
      <c r="L2" s="144"/>
    </row>
    <row r="3" spans="1:12" ht="18.75">
      <c r="A3" s="10"/>
      <c r="B3" s="10"/>
      <c r="C3" s="2"/>
      <c r="D3" s="2"/>
      <c r="E3" s="148" t="s">
        <v>9</v>
      </c>
      <c r="F3" s="148"/>
      <c r="G3" s="148"/>
      <c r="H3" s="148"/>
      <c r="I3" s="148"/>
      <c r="J3" s="148"/>
      <c r="K3" s="148"/>
      <c r="L3" s="148"/>
    </row>
    <row r="4" spans="1:12" ht="18.75">
      <c r="A4" s="136"/>
      <c r="B4" s="136"/>
      <c r="C4" s="93"/>
      <c r="D4" s="93"/>
      <c r="E4" s="90"/>
      <c r="F4" s="90"/>
      <c r="G4" s="90"/>
      <c r="H4" s="90"/>
      <c r="I4" s="90"/>
      <c r="J4" s="90"/>
      <c r="K4" s="210" t="s">
        <v>79</v>
      </c>
      <c r="L4" s="211"/>
    </row>
    <row r="5" spans="1:12" ht="18.75">
      <c r="A5" s="136"/>
      <c r="B5" s="136"/>
      <c r="C5" s="93"/>
      <c r="D5" s="93"/>
      <c r="E5" s="91" t="s">
        <v>10</v>
      </c>
      <c r="F5" s="91"/>
      <c r="G5" s="91"/>
      <c r="H5" s="91"/>
      <c r="I5" s="91"/>
      <c r="J5" s="91"/>
      <c r="K5" s="91"/>
      <c r="L5" s="91" t="s">
        <v>11</v>
      </c>
    </row>
    <row r="6" spans="1:12" ht="18.75">
      <c r="A6" s="136"/>
      <c r="B6" s="136"/>
      <c r="C6" s="93"/>
      <c r="D6" s="93"/>
      <c r="E6" s="203"/>
      <c r="F6" s="204"/>
      <c r="G6" s="92"/>
      <c r="H6" s="92"/>
      <c r="I6" s="92"/>
      <c r="J6" s="92"/>
      <c r="K6" s="92"/>
      <c r="L6" s="205" t="s">
        <v>12</v>
      </c>
    </row>
    <row r="7" spans="1:12" ht="18.75">
      <c r="A7" s="136"/>
      <c r="B7" s="136"/>
      <c r="C7" s="93"/>
      <c r="D7" s="93"/>
      <c r="E7" s="91" t="s">
        <v>13</v>
      </c>
      <c r="F7" s="91"/>
      <c r="G7" s="91"/>
      <c r="H7" s="91"/>
      <c r="I7" s="91"/>
      <c r="J7" s="91"/>
      <c r="K7" s="91"/>
      <c r="L7" s="205"/>
    </row>
    <row r="8" spans="1:12" ht="18.75">
      <c r="A8" s="136"/>
      <c r="B8" s="136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ht="18.75">
      <c r="A9" s="206" t="s">
        <v>73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ht="18">
      <c r="A10" s="207" t="s">
        <v>78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 ht="18.75">
      <c r="A11" s="208" t="s">
        <v>123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2" spans="1:12" ht="18.75">
      <c r="A12" s="137"/>
      <c r="B12" s="137"/>
      <c r="C12" s="94"/>
      <c r="D12" s="94"/>
      <c r="E12" s="94"/>
      <c r="F12" s="94"/>
      <c r="G12" s="94"/>
      <c r="H12" s="94"/>
      <c r="I12" s="94"/>
      <c r="J12" s="94"/>
      <c r="K12" s="94"/>
      <c r="L12" s="95"/>
    </row>
    <row r="13" spans="1:12" ht="18.7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</row>
    <row r="14" spans="1:12" ht="18.75">
      <c r="A14" s="138"/>
      <c r="B14" s="138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4" ht="39" customHeight="1">
      <c r="A15" s="200">
        <v>1</v>
      </c>
      <c r="B15" s="200" t="s">
        <v>104</v>
      </c>
      <c r="C15" s="139" t="s">
        <v>51</v>
      </c>
      <c r="D15" s="139"/>
      <c r="E15" s="96">
        <v>1</v>
      </c>
      <c r="F15" s="96">
        <v>1723</v>
      </c>
      <c r="G15" s="96"/>
      <c r="H15" s="96"/>
      <c r="I15" s="96"/>
      <c r="J15" s="96"/>
      <c r="K15" s="96">
        <v>1477</v>
      </c>
      <c r="L15" s="102"/>
      <c r="M15" s="8">
        <f>(K15+F15)*E15</f>
        <v>3200</v>
      </c>
      <c r="N15" s="1"/>
    </row>
    <row r="16" spans="1:14" ht="55.5" customHeight="1">
      <c r="A16" s="201"/>
      <c r="B16" s="201"/>
      <c r="C16" s="139" t="s">
        <v>2</v>
      </c>
      <c r="D16" s="139"/>
      <c r="E16" s="96">
        <v>2</v>
      </c>
      <c r="F16" s="96">
        <v>1723</v>
      </c>
      <c r="G16" s="96"/>
      <c r="H16" s="96"/>
      <c r="I16" s="96"/>
      <c r="J16" s="96"/>
      <c r="K16" s="96">
        <v>1477</v>
      </c>
      <c r="L16" s="102"/>
      <c r="M16" s="8">
        <f>(K16+F16)*E16</f>
        <v>6400</v>
      </c>
      <c r="N16" s="1"/>
    </row>
    <row r="17" spans="1:14" ht="53.25" customHeight="1">
      <c r="A17" s="201"/>
      <c r="B17" s="201"/>
      <c r="C17" s="139" t="s">
        <v>105</v>
      </c>
      <c r="D17" s="139"/>
      <c r="E17" s="96">
        <v>3</v>
      </c>
      <c r="F17" s="96">
        <v>1723</v>
      </c>
      <c r="G17" s="96"/>
      <c r="H17" s="96"/>
      <c r="I17" s="96"/>
      <c r="J17" s="96"/>
      <c r="K17" s="96">
        <v>1477</v>
      </c>
      <c r="L17" s="102"/>
      <c r="M17" s="8">
        <f>(F17+K17)*E17</f>
        <v>9600</v>
      </c>
      <c r="N17" s="1"/>
    </row>
    <row r="18" spans="1:14" ht="18.75">
      <c r="A18" s="202"/>
      <c r="B18" s="202"/>
      <c r="C18" s="140" t="s">
        <v>98</v>
      </c>
      <c r="D18" s="139"/>
      <c r="E18" s="96">
        <v>2</v>
      </c>
      <c r="F18" s="96">
        <v>1723</v>
      </c>
      <c r="G18" s="96"/>
      <c r="H18" s="96"/>
      <c r="I18" s="96"/>
      <c r="J18" s="96"/>
      <c r="K18" s="96">
        <v>1477</v>
      </c>
      <c r="L18" s="102"/>
      <c r="M18" s="8">
        <f>(K18+F18)*E18</f>
        <v>6400</v>
      </c>
      <c r="N18" s="1"/>
    </row>
    <row r="19" spans="1:13" ht="48" customHeight="1">
      <c r="A19" s="43"/>
      <c r="B19" s="46" t="s">
        <v>7</v>
      </c>
      <c r="C19" s="5"/>
      <c r="D19" s="5">
        <f>SUM(D14:D18)</f>
        <v>0</v>
      </c>
      <c r="E19" s="5"/>
      <c r="F19" s="132">
        <f>SUM(F15:F18)</f>
        <v>6892</v>
      </c>
      <c r="G19" s="132"/>
      <c r="H19" s="132"/>
      <c r="I19" s="5"/>
      <c r="J19" s="5"/>
      <c r="K19" s="133">
        <f>SUM(K15:K18)</f>
        <v>5908</v>
      </c>
      <c r="L19" s="134"/>
      <c r="M19" s="135">
        <f>SUM(M15:M18)</f>
        <v>25600</v>
      </c>
    </row>
  </sheetData>
  <sheetProtection/>
  <mergeCells count="12">
    <mergeCell ref="E1:L1"/>
    <mergeCell ref="E2:L2"/>
    <mergeCell ref="E3:L3"/>
    <mergeCell ref="K4:L4"/>
    <mergeCell ref="A15:A18"/>
    <mergeCell ref="B15:B18"/>
    <mergeCell ref="E6:F6"/>
    <mergeCell ref="L6:L7"/>
    <mergeCell ref="A9:L9"/>
    <mergeCell ref="A10:L10"/>
    <mergeCell ref="A11:L11"/>
    <mergeCell ref="A13:L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intel-i3</cp:lastModifiedBy>
  <cp:lastPrinted>2017-09-29T08:46:25Z</cp:lastPrinted>
  <dcterms:created xsi:type="dcterms:W3CDTF">1996-10-08T23:32:33Z</dcterms:created>
  <dcterms:modified xsi:type="dcterms:W3CDTF">2017-11-23T13:45:25Z</dcterms:modified>
  <cp:category/>
  <cp:version/>
  <cp:contentType/>
  <cp:contentStatus/>
</cp:coreProperties>
</file>