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на 01.01.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<sst xmlns="http://schemas.openxmlformats.org/spreadsheetml/2006/main" count="200" uniqueCount="109">
  <si>
    <t>Секретар ради</t>
  </si>
  <si>
    <t>Разом</t>
  </si>
  <si>
    <t>Головний спеціаліст</t>
  </si>
  <si>
    <t>Прибиральниця</t>
  </si>
  <si>
    <t>Головний бухгалтер</t>
  </si>
  <si>
    <t>Керуючий справами</t>
  </si>
  <si>
    <t>Загальний відділ</t>
  </si>
  <si>
    <t xml:space="preserve">Усього  </t>
  </si>
  <si>
    <t>Адміністратор</t>
  </si>
  <si>
    <t>(посада)</t>
  </si>
  <si>
    <t>(підпис)</t>
  </si>
  <si>
    <t>(ініціали і прізвище)</t>
  </si>
  <si>
    <t>М.П.</t>
  </si>
  <si>
    <t>(число, місяць, рік)</t>
  </si>
  <si>
    <t>__________________</t>
  </si>
  <si>
    <t>Додаток № 1</t>
  </si>
  <si>
    <t>Виконавчий комітет Комишуваської селищної ради</t>
  </si>
  <si>
    <t>Заступник голови (начальник відділу освіти)</t>
  </si>
  <si>
    <t>Секретар виконавчого комітету (керуючий справами)</t>
  </si>
  <si>
    <t>Староста</t>
  </si>
  <si>
    <t>Самостійні структурні відділи виконавчого комітету Комишуваської селищної ради</t>
  </si>
  <si>
    <t>Фінансовий відділ</t>
  </si>
  <si>
    <t>Юридичний відділ</t>
  </si>
  <si>
    <t>Архіваріус</t>
  </si>
  <si>
    <t>№</t>
  </si>
  <si>
    <t>з/п</t>
  </si>
  <si>
    <t>Нaзва структурного підрозділу</t>
  </si>
  <si>
    <t>Посада</t>
  </si>
  <si>
    <t>(пpофесія)</t>
  </si>
  <si>
    <t>Код за Класифікатором пpофесій ДК 003:2010</t>
  </si>
  <si>
    <t>Кiлькість штатних одиниць</t>
  </si>
  <si>
    <t>Посадовий оклад, гpн</t>
  </si>
  <si>
    <t>Доплати, грн</t>
  </si>
  <si>
    <t>Місячний фoнд заробітної плати, грн</t>
  </si>
  <si>
    <t xml:space="preserve"> Комишуваська селищна рада</t>
  </si>
  <si>
    <t>Голова</t>
  </si>
  <si>
    <t xml:space="preserve">Перший заступник  голови( начальник відділу економіки, інвестицій, розвитку інфраструктури та житлово-комунального господарства) </t>
  </si>
  <si>
    <t>Начальник юридичного вiдділу</t>
  </si>
  <si>
    <t>Відділ  з питань державної реєстрації</t>
  </si>
  <si>
    <t>Начальник вiдділу з питань державної реєстрації</t>
  </si>
  <si>
    <t xml:space="preserve"> Державний реєстратор (головний спеціаліст)</t>
  </si>
  <si>
    <t>Відділ економіки, інвестицій, розвитку інфраструктури та житлово-комунального господарства</t>
  </si>
  <si>
    <t>Начальник відділу економіки, інвестицій, розвитку інфраструктури та житлово-комунального господарства</t>
  </si>
  <si>
    <t> 10</t>
  </si>
  <si>
    <t>Відділ містобудування, земельних відносин та екології</t>
  </si>
  <si>
    <t>Начальник відділу містобудування, земельних відносин та екології</t>
  </si>
  <si>
    <t>Спеціаліст</t>
  </si>
  <si>
    <t>Інспекція архітектурно-будівельного контролю</t>
  </si>
  <si>
    <t>Начальник інспекції архітектурно-будівельного контролю</t>
  </si>
  <si>
    <t>інспектор інспекції архітектурно-будівельного контролю</t>
  </si>
  <si>
    <t>Відділ освіти</t>
  </si>
  <si>
    <t>Начальник відділу освіти</t>
  </si>
  <si>
    <t>Завідувач дошкільного закладу</t>
  </si>
  <si>
    <t>Відділ культури,туризму,  молоді, та спорту</t>
  </si>
  <si>
    <t>Начальник відділу культури, туризму, молоді та спорту</t>
  </si>
  <si>
    <t>Відділ у справах дітей, соціального захисту та соціальної допомоги</t>
  </si>
  <si>
    <t xml:space="preserve"> Начальник відділ у справах дітей, соціального захисту та соціальної допомоги</t>
  </si>
  <si>
    <t>Апарат виконавчого комітету Комишуваської селищної ради</t>
  </si>
  <si>
    <t>Відділ інформаційно-організаційної роботи та зв’язків з громадськістю</t>
  </si>
  <si>
    <t>Начальник відділу інформаційно-організаційної роботи та зв’язків з громадськістю</t>
  </si>
  <si>
    <t>інспектор ВОС</t>
  </si>
  <si>
    <t>Начальник загального відділу</t>
  </si>
  <si>
    <t>Інженер-програміст</t>
  </si>
  <si>
    <t>Секретар-голови</t>
  </si>
  <si>
    <t>Діловод</t>
  </si>
  <si>
    <t>ЦНАП</t>
  </si>
  <si>
    <t>Сектор архіву</t>
  </si>
  <si>
    <t>Завідувач сектору</t>
  </si>
  <si>
    <t>Господарське забезпечення діяльності виконавчого комітету Комишуваської селищної ради</t>
  </si>
  <si>
    <t>Відділ господарського забезпечення</t>
  </si>
  <si>
    <t>Начальник господарського відділу (завгосп)</t>
  </si>
  <si>
    <t>Водій</t>
  </si>
  <si>
    <t>Сторож</t>
  </si>
  <si>
    <t>ШТАТНИЙ РОЗПИС  на 2017  рік</t>
  </si>
  <si>
    <t xml:space="preserve">Виконавчий комітет Комишуваський виконавчиий комітет </t>
  </si>
  <si>
    <t>Аппарат управління селищної ради  та виконавчого комітету</t>
  </si>
  <si>
    <t>интенсивність</t>
  </si>
  <si>
    <t>селищний голова</t>
  </si>
  <si>
    <t>станом на 01.01.2017 року</t>
  </si>
  <si>
    <t>Ю.В.Карапетян</t>
  </si>
  <si>
    <t xml:space="preserve"> Cпеціаліст</t>
  </si>
  <si>
    <t xml:space="preserve"> спеціаліст</t>
  </si>
  <si>
    <t>Начальник фінансового відділу -головний буxгалтер</t>
  </si>
  <si>
    <t xml:space="preserve">заступник головного бухгалтера </t>
  </si>
  <si>
    <t>ранг</t>
  </si>
  <si>
    <t>ДОПЛАТА</t>
  </si>
  <si>
    <r>
      <t>Затверджую штат у кількості</t>
    </r>
    <r>
      <rPr>
        <u val="single"/>
        <sz val="14"/>
        <rFont val="Bookman Old Style"/>
        <family val="1"/>
      </rPr>
      <t xml:space="preserve">  84  </t>
    </r>
    <r>
      <rPr>
        <sz val="14"/>
        <rFont val="Bookman Old Style"/>
        <family val="1"/>
      </rPr>
      <t>штатних одиниць з місячним фондом заробітної плати за посадовими окладами</t>
    </r>
    <r>
      <rPr>
        <b/>
        <sz val="14"/>
        <rFont val="Bookman Old Style"/>
        <family val="1"/>
      </rPr>
      <t xml:space="preserve"> </t>
    </r>
    <r>
      <rPr>
        <b/>
        <u val="single"/>
        <sz val="14"/>
        <rFont val="Bookman Old Style"/>
        <family val="1"/>
      </rPr>
      <t xml:space="preserve"> грн. (триста вісімдесят дев*ять тисяч дев*ятсот тридцять три  грн 25 коп.).</t>
    </r>
    <r>
      <rPr>
        <sz val="14"/>
        <rFont val="Bookman Old Style"/>
        <family val="1"/>
      </rPr>
      <t xml:space="preserve">
</t>
    </r>
  </si>
  <si>
    <t xml:space="preserve"> головний бухгалтер</t>
  </si>
  <si>
    <t>економіст</t>
  </si>
  <si>
    <t xml:space="preserve"> спеціаліст (бухгалтер)</t>
  </si>
  <si>
    <t xml:space="preserve">Головний бухгалтер </t>
  </si>
  <si>
    <t>вислуга</t>
  </si>
  <si>
    <t xml:space="preserve">премія </t>
  </si>
  <si>
    <t>спеціаліст (бухгалтер)</t>
  </si>
  <si>
    <t>Спеціаліст ІІ категорії землевпорядник</t>
  </si>
  <si>
    <t>Секретар-друкарка</t>
  </si>
  <si>
    <t>Паспортист</t>
  </si>
  <si>
    <t xml:space="preserve"> </t>
  </si>
  <si>
    <t>Спеціаліст ІІ категорії соціальна служба</t>
  </si>
  <si>
    <t>ексерт з економічних питань</t>
  </si>
  <si>
    <t>премія рішення сесії</t>
  </si>
  <si>
    <t>Інспектор з кадрових питань</t>
  </si>
  <si>
    <t>Головний спеціаліст з кадрових витань</t>
  </si>
  <si>
    <t>Відділ освіти, культури, молоді та спорту</t>
  </si>
  <si>
    <t>спеціаліст ІІ категорії</t>
  </si>
  <si>
    <t xml:space="preserve">Начальник фінансового відділу </t>
  </si>
  <si>
    <t>станом на 20.01.2017 року</t>
  </si>
  <si>
    <r>
      <t>Затверджую штат у кількості</t>
    </r>
    <r>
      <rPr>
        <u val="single"/>
        <sz val="14"/>
        <rFont val="Bookman Old Style"/>
        <family val="1"/>
      </rPr>
      <t xml:space="preserve">  88 </t>
    </r>
    <r>
      <rPr>
        <sz val="14"/>
        <rFont val="Bookman Old Style"/>
        <family val="1"/>
      </rPr>
      <t>штатних одиниць з місячним фондом заробітної плати за посадовими окладами</t>
    </r>
    <r>
      <rPr>
        <b/>
        <sz val="14"/>
        <rFont val="Bookman Old Style"/>
        <family val="1"/>
      </rPr>
      <t xml:space="preserve"> </t>
    </r>
    <r>
      <rPr>
        <b/>
        <u val="single"/>
        <sz val="14"/>
        <rFont val="Bookman Old Style"/>
        <family val="1"/>
      </rPr>
      <t xml:space="preserve"> грн. (двісті дев'яносто дев'ять тисячдвадцять грн 44 коп.).</t>
    </r>
    <r>
      <rPr>
        <sz val="14"/>
        <rFont val="Bookman Old Style"/>
        <family val="1"/>
      </rPr>
      <t xml:space="preserve">
</t>
    </r>
  </si>
  <si>
    <t>Інспектор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</si>
</sst>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€-2]\ ###,000_);[Red]\([$€-2]\ ###,000\)"/>
    <numFmt numFmtId="194" formatCode="#,##0\ &quot;₽&quot;;[Red]#,##0\ &quot;₽&quot;"/>
    <numFmt numFmtId="195" formatCode="#,##0;[Red]#,##0"/>
    <numFmt numFmtId="196" formatCode="0;[Red]0"/>
    <numFmt numFmtId="197" formatCode="0.00;[Red]0.00"/>
  </numFmts>
  <fonts count="53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name val="Bookman Old Style"/>
      <family val="1"/>
    </font>
    <font>
      <sz val="8"/>
      <name val="Arial"/>
      <family val="2"/>
    </font>
    <font>
      <u val="single"/>
      <sz val="14"/>
      <name val="Bookman Old Style"/>
      <family val="1"/>
    </font>
    <font>
      <b/>
      <u val="single"/>
      <sz val="14"/>
      <name val="Bookman Old Style"/>
      <family val="1"/>
    </font>
    <font>
      <b/>
      <sz val="14"/>
      <name val="Bookman Old Style"/>
      <family val="1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 Rounded MT Bold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0" fillId="0" borderId="0" xfId="0" applyFont="1" applyAlignment="1">
      <alignment/>
    </xf>
    <xf numFmtId="2" fontId="12" fillId="0" borderId="0" xfId="0" applyNumberFormat="1" applyFont="1" applyAlignment="1">
      <alignment/>
    </xf>
    <xf numFmtId="0" fontId="2" fillId="0" borderId="25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10" fillId="34" borderId="0" xfId="0" applyFont="1" applyFill="1" applyAlignment="1">
      <alignment/>
    </xf>
    <xf numFmtId="9" fontId="3" fillId="34" borderId="10" xfId="0" applyNumberFormat="1" applyFont="1" applyFill="1" applyBorder="1" applyAlignment="1">
      <alignment horizontal="center" vertical="center" wrapText="1"/>
    </xf>
    <xf numFmtId="196" fontId="3" fillId="0" borderId="10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2" fontId="13" fillId="35" borderId="10" xfId="0" applyNumberFormat="1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5" fontId="2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5" fillId="36" borderId="11" xfId="0" applyFont="1" applyFill="1" applyBorder="1" applyAlignment="1">
      <alignment/>
    </xf>
    <xf numFmtId="0" fontId="5" fillId="36" borderId="0" xfId="0" applyFont="1" applyFill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9" fontId="3" fillId="36" borderId="10" xfId="0" applyNumberFormat="1" applyFont="1" applyFill="1" applyBorder="1" applyAlignment="1">
      <alignment horizontal="center" vertical="center" wrapText="1"/>
    </xf>
    <xf numFmtId="195" fontId="2" fillId="36" borderId="10" xfId="0" applyNumberFormat="1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top" wrapText="1"/>
    </xf>
    <xf numFmtId="0" fontId="10" fillId="36" borderId="0" xfId="0" applyFont="1" applyFill="1" applyAlignment="1">
      <alignment/>
    </xf>
    <xf numFmtId="2" fontId="3" fillId="36" borderId="10" xfId="0" applyNumberFormat="1" applyFont="1" applyFill="1" applyBorder="1" applyAlignment="1">
      <alignment horizontal="center" vertical="center" wrapText="1"/>
    </xf>
    <xf numFmtId="197" fontId="3" fillId="36" borderId="1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/>
    </xf>
    <xf numFmtId="197" fontId="3" fillId="0" borderId="10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9" fontId="3" fillId="34" borderId="13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justify" wrapText="1"/>
    </xf>
    <xf numFmtId="0" fontId="5" fillId="0" borderId="3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34" xfId="0" applyFont="1" applyBorder="1" applyAlignment="1">
      <alignment wrapText="1"/>
    </xf>
    <xf numFmtId="0" fontId="0" fillId="0" borderId="32" xfId="0" applyBorder="1" applyAlignment="1">
      <alignment wrapText="1"/>
    </xf>
    <xf numFmtId="0" fontId="3" fillId="0" borderId="36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4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3" fillId="0" borderId="49" xfId="0" applyFont="1" applyBorder="1" applyAlignment="1">
      <alignment vertical="center" wrapText="1"/>
    </xf>
    <xf numFmtId="0" fontId="3" fillId="0" borderId="41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 vertical="center" wrapText="1"/>
    </xf>
    <xf numFmtId="0" fontId="3" fillId="0" borderId="50" xfId="0" applyFont="1" applyBorder="1" applyAlignment="1">
      <alignment horizontal="justify"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80" zoomScaleNormal="80" zoomScaleSheetLayoutView="80" zoomScalePageLayoutView="0" workbookViewId="0" topLeftCell="A43">
      <selection activeCell="C52" sqref="C52"/>
    </sheetView>
  </sheetViews>
  <sheetFormatPr defaultColWidth="9.140625" defaultRowHeight="18" customHeight="1"/>
  <cols>
    <col min="1" max="1" width="4.57421875" style="47" customWidth="1"/>
    <col min="2" max="2" width="25.28125" style="47" customWidth="1"/>
    <col min="3" max="3" width="36.421875" style="47" customWidth="1"/>
    <col min="4" max="4" width="23.140625" style="47" customWidth="1"/>
    <col min="5" max="5" width="18.7109375" style="47" customWidth="1"/>
    <col min="6" max="6" width="12.421875" style="47" customWidth="1"/>
    <col min="7" max="7" width="11.00390625" style="47" customWidth="1"/>
    <col min="8" max="8" width="14.421875" style="70" customWidth="1"/>
    <col min="9" max="10" width="14.421875" style="105" customWidth="1"/>
    <col min="11" max="11" width="14.421875" style="47" customWidth="1"/>
    <col min="12" max="12" width="13.28125" style="47" customWidth="1"/>
    <col min="13" max="13" width="23.7109375" style="47" customWidth="1"/>
  </cols>
  <sheetData>
    <row r="1" spans="1:13" s="1" customFormat="1" ht="18" customHeight="1">
      <c r="A1" s="2"/>
      <c r="B1" s="2"/>
      <c r="C1" s="2"/>
      <c r="D1" s="2"/>
      <c r="E1" s="2"/>
      <c r="F1" s="12"/>
      <c r="G1" s="12"/>
      <c r="H1" s="58"/>
      <c r="I1" s="92"/>
      <c r="J1" s="92"/>
      <c r="K1" s="12"/>
      <c r="L1" s="12"/>
      <c r="M1" s="13" t="s">
        <v>15</v>
      </c>
    </row>
    <row r="2" spans="1:13" s="1" customFormat="1" ht="74.25" customHeight="1">
      <c r="A2" s="2"/>
      <c r="B2" s="10"/>
      <c r="C2" s="10"/>
      <c r="D2" s="2"/>
      <c r="E2" s="48">
        <f>M77</f>
        <v>299020.44</v>
      </c>
      <c r="F2" s="133" t="s">
        <v>107</v>
      </c>
      <c r="G2" s="133"/>
      <c r="H2" s="133"/>
      <c r="I2" s="133"/>
      <c r="J2" s="133"/>
      <c r="K2" s="133"/>
      <c r="L2" s="133"/>
      <c r="M2" s="133"/>
    </row>
    <row r="3" spans="1:13" s="1" customFormat="1" ht="18" customHeight="1">
      <c r="A3" s="2"/>
      <c r="B3" s="10"/>
      <c r="C3" s="10"/>
      <c r="D3" s="2"/>
      <c r="E3" s="2"/>
      <c r="F3" s="130" t="s">
        <v>77</v>
      </c>
      <c r="G3" s="130"/>
      <c r="H3" s="130"/>
      <c r="I3" s="130"/>
      <c r="J3" s="130"/>
      <c r="K3" s="130"/>
      <c r="L3" s="130"/>
      <c r="M3" s="130"/>
    </row>
    <row r="4" spans="1:13" s="1" customFormat="1" ht="18" customHeight="1">
      <c r="A4" s="2"/>
      <c r="B4" s="10"/>
      <c r="C4" s="10"/>
      <c r="D4" s="2"/>
      <c r="E4" s="2"/>
      <c r="F4" s="134" t="s">
        <v>9</v>
      </c>
      <c r="G4" s="134"/>
      <c r="H4" s="134"/>
      <c r="I4" s="134"/>
      <c r="J4" s="134"/>
      <c r="K4" s="134"/>
      <c r="L4" s="134"/>
      <c r="M4" s="134"/>
    </row>
    <row r="5" spans="1:13" s="1" customFormat="1" ht="18" customHeight="1">
      <c r="A5" s="2"/>
      <c r="B5" s="10"/>
      <c r="C5" s="10"/>
      <c r="D5" s="2"/>
      <c r="E5" s="2"/>
      <c r="F5" s="14"/>
      <c r="G5" s="14"/>
      <c r="H5" s="59"/>
      <c r="I5" s="93"/>
      <c r="J5" s="93"/>
      <c r="K5" s="14"/>
      <c r="L5" s="130" t="s">
        <v>79</v>
      </c>
      <c r="M5" s="131"/>
    </row>
    <row r="6" spans="1:13" s="1" customFormat="1" ht="18" customHeight="1">
      <c r="A6" s="2"/>
      <c r="B6" s="10"/>
      <c r="C6" s="10"/>
      <c r="D6" s="2"/>
      <c r="E6" s="2"/>
      <c r="F6" s="9" t="s">
        <v>10</v>
      </c>
      <c r="G6" s="9"/>
      <c r="H6" s="60"/>
      <c r="I6" s="94"/>
      <c r="J6" s="94"/>
      <c r="K6" s="9"/>
      <c r="L6" s="9"/>
      <c r="M6" s="9" t="s">
        <v>11</v>
      </c>
    </row>
    <row r="7" spans="1:13" s="1" customFormat="1" ht="18" customHeight="1">
      <c r="A7" s="2"/>
      <c r="B7" s="10"/>
      <c r="C7" s="10"/>
      <c r="D7" s="2"/>
      <c r="E7" s="2"/>
      <c r="F7" s="127"/>
      <c r="G7" s="128"/>
      <c r="H7" s="61"/>
      <c r="I7" s="95"/>
      <c r="J7" s="95"/>
      <c r="K7" s="15"/>
      <c r="L7" s="15"/>
      <c r="M7" s="135" t="s">
        <v>12</v>
      </c>
    </row>
    <row r="8" spans="1:13" s="1" customFormat="1" ht="18" customHeight="1">
      <c r="A8" s="2"/>
      <c r="B8" s="10"/>
      <c r="C8" s="10"/>
      <c r="D8" s="2"/>
      <c r="E8" s="2"/>
      <c r="F8" s="9" t="s">
        <v>13</v>
      </c>
      <c r="G8" s="9"/>
      <c r="H8" s="60"/>
      <c r="I8" s="94"/>
      <c r="J8" s="94"/>
      <c r="K8" s="9"/>
      <c r="L8" s="9"/>
      <c r="M8" s="135"/>
    </row>
    <row r="9" spans="1:13" s="1" customFormat="1" ht="18" customHeight="1">
      <c r="A9" s="2"/>
      <c r="B9" s="10"/>
      <c r="C9" s="10"/>
      <c r="D9" s="2"/>
      <c r="E9" s="2"/>
      <c r="F9" s="2"/>
      <c r="G9" s="2"/>
      <c r="H9" s="62"/>
      <c r="I9" s="96"/>
      <c r="J9" s="96"/>
      <c r="K9" s="2"/>
      <c r="L9" s="2"/>
      <c r="M9" s="2"/>
    </row>
    <row r="10" spans="1:13" s="1" customFormat="1" ht="18" customHeight="1">
      <c r="A10" s="2"/>
      <c r="B10" s="136" t="s">
        <v>73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</row>
    <row r="11" spans="1:13" s="3" customFormat="1" ht="18" customHeight="1">
      <c r="A11" s="16"/>
      <c r="B11" s="137" t="s">
        <v>106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3" s="1" customFormat="1" ht="18" customHeight="1">
      <c r="A12" s="2"/>
      <c r="B12" s="138" t="s">
        <v>74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</row>
    <row r="13" spans="1:13" s="1" customFormat="1" ht="18" customHeight="1">
      <c r="A13" s="2"/>
      <c r="B13" s="17"/>
      <c r="C13" s="17"/>
      <c r="D13" s="18"/>
      <c r="E13" s="18"/>
      <c r="F13" s="18"/>
      <c r="G13" s="18"/>
      <c r="H13" s="63"/>
      <c r="I13" s="97"/>
      <c r="J13" s="97"/>
      <c r="K13" s="18"/>
      <c r="L13" s="18"/>
      <c r="M13" s="19"/>
    </row>
    <row r="14" spans="1:13" s="1" customFormat="1" ht="18" customHeight="1">
      <c r="A14" s="2"/>
      <c r="B14" s="129" t="s">
        <v>75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</row>
    <row r="15" spans="1:13" s="4" customFormat="1" ht="18" customHeight="1">
      <c r="A15" s="19"/>
      <c r="B15" s="11"/>
      <c r="C15" s="11"/>
      <c r="D15" s="19"/>
      <c r="E15" s="19"/>
      <c r="F15" s="19"/>
      <c r="G15" s="19"/>
      <c r="H15" s="64"/>
      <c r="I15" s="98"/>
      <c r="J15" s="98"/>
      <c r="K15" s="19"/>
      <c r="L15" s="19"/>
      <c r="M15" s="19"/>
    </row>
    <row r="16" spans="1:14" s="1" customFormat="1" ht="18" customHeight="1">
      <c r="A16" s="85" t="s">
        <v>24</v>
      </c>
      <c r="B16" s="132" t="s">
        <v>26</v>
      </c>
      <c r="C16" s="30" t="s">
        <v>27</v>
      </c>
      <c r="D16" s="132" t="s">
        <v>29</v>
      </c>
      <c r="E16" s="132" t="s">
        <v>30</v>
      </c>
      <c r="F16" s="132" t="s">
        <v>31</v>
      </c>
      <c r="G16" s="132" t="s">
        <v>84</v>
      </c>
      <c r="H16" s="139" t="s">
        <v>32</v>
      </c>
      <c r="I16" s="99"/>
      <c r="J16" s="100">
        <v>0.5</v>
      </c>
      <c r="K16" s="72">
        <v>3200</v>
      </c>
      <c r="L16" s="20">
        <v>0.5</v>
      </c>
      <c r="M16" s="132" t="s">
        <v>33</v>
      </c>
      <c r="N16" s="141" t="s">
        <v>100</v>
      </c>
    </row>
    <row r="17" spans="1:14" s="1" customFormat="1" ht="51.75" customHeight="1">
      <c r="A17" s="30" t="s">
        <v>25</v>
      </c>
      <c r="B17" s="132"/>
      <c r="C17" s="30" t="s">
        <v>28</v>
      </c>
      <c r="D17" s="132"/>
      <c r="E17" s="132"/>
      <c r="F17" s="132"/>
      <c r="G17" s="132"/>
      <c r="H17" s="139"/>
      <c r="I17" s="99" t="s">
        <v>91</v>
      </c>
      <c r="J17" s="99" t="s">
        <v>92</v>
      </c>
      <c r="K17" s="30" t="s">
        <v>85</v>
      </c>
      <c r="L17" s="20" t="s">
        <v>76</v>
      </c>
      <c r="M17" s="132"/>
      <c r="N17" s="142"/>
    </row>
    <row r="18" spans="1:14" s="1" customFormat="1" ht="18" customHeight="1">
      <c r="A18" s="140">
        <v>1</v>
      </c>
      <c r="B18" s="140" t="s">
        <v>34</v>
      </c>
      <c r="C18" s="85" t="s">
        <v>35</v>
      </c>
      <c r="D18" s="30"/>
      <c r="E18" s="30">
        <v>1</v>
      </c>
      <c r="F18" s="30">
        <v>2521</v>
      </c>
      <c r="G18" s="30">
        <v>110</v>
      </c>
      <c r="H18" s="71">
        <v>0.1</v>
      </c>
      <c r="I18" s="107">
        <f>(F18+G18)*H18</f>
        <v>263.1</v>
      </c>
      <c r="J18" s="106">
        <f>(F18+G18+I18+L18)*100%</f>
        <v>4341.15</v>
      </c>
      <c r="K18" s="23"/>
      <c r="L18" s="23">
        <f>(F18+G18+I18)*L16</f>
        <v>1447.05</v>
      </c>
      <c r="M18" s="8">
        <f>F18+G18+I18+J18+L18</f>
        <v>8682.3</v>
      </c>
      <c r="N18" s="125">
        <v>1</v>
      </c>
    </row>
    <row r="19" spans="1:14" s="1" customFormat="1" ht="19.5" customHeight="1">
      <c r="A19" s="140"/>
      <c r="B19" s="140"/>
      <c r="C19" s="85" t="s">
        <v>0</v>
      </c>
      <c r="D19" s="30"/>
      <c r="E19" s="30">
        <v>1</v>
      </c>
      <c r="F19" s="30">
        <v>2328</v>
      </c>
      <c r="G19" s="30">
        <v>70</v>
      </c>
      <c r="H19" s="118"/>
      <c r="I19" s="107">
        <f>F19*H19</f>
        <v>0</v>
      </c>
      <c r="J19" s="106"/>
      <c r="K19" s="23"/>
      <c r="L19" s="23">
        <f>(F19+G19+I19)*L16</f>
        <v>1199</v>
      </c>
      <c r="M19" s="8">
        <f>F19+G19+H19+I19+J19+K19+L19</f>
        <v>3597</v>
      </c>
      <c r="N19" s="123"/>
    </row>
    <row r="20" spans="1:14" s="1" customFormat="1" ht="104.25" customHeight="1">
      <c r="A20" s="85">
        <v>2</v>
      </c>
      <c r="B20" s="85" t="s">
        <v>16</v>
      </c>
      <c r="C20" s="86" t="s">
        <v>36</v>
      </c>
      <c r="D20" s="30"/>
      <c r="E20" s="30">
        <v>1</v>
      </c>
      <c r="F20" s="30">
        <v>2425</v>
      </c>
      <c r="G20" s="30">
        <v>0</v>
      </c>
      <c r="H20" s="71">
        <v>0</v>
      </c>
      <c r="I20" s="107"/>
      <c r="J20" s="106">
        <f>(F20+K20+L20)*70%</f>
        <v>2546.25</v>
      </c>
      <c r="K20" s="23"/>
      <c r="L20" s="23">
        <f>F20*L16</f>
        <v>1212.5</v>
      </c>
      <c r="M20" s="8">
        <f>F20+G20+I20+J20+K20+L20</f>
        <v>6183.75</v>
      </c>
      <c r="N20" s="124">
        <v>0.7</v>
      </c>
    </row>
    <row r="21" spans="1:14" s="1" customFormat="1" ht="52.5" customHeight="1">
      <c r="A21" s="85">
        <v>3</v>
      </c>
      <c r="B21" s="85" t="s">
        <v>16</v>
      </c>
      <c r="C21" s="85" t="s">
        <v>17</v>
      </c>
      <c r="D21" s="30"/>
      <c r="E21" s="30">
        <v>1</v>
      </c>
      <c r="F21" s="30">
        <v>2328</v>
      </c>
      <c r="G21" s="30">
        <v>70</v>
      </c>
      <c r="H21" s="71">
        <v>0.1</v>
      </c>
      <c r="I21" s="107">
        <f>(F21+G21)*H21</f>
        <v>239.8</v>
      </c>
      <c r="J21" s="106">
        <f>(F21+K21+L21+G21+I21)*70%</f>
        <v>2769.69</v>
      </c>
      <c r="K21" s="23"/>
      <c r="L21" s="23">
        <f>(F21+G21+I21)*L16</f>
        <v>1318.9</v>
      </c>
      <c r="M21" s="8">
        <f>F21+L21+J21+K21+G21+I21</f>
        <v>6726.39</v>
      </c>
      <c r="N21" s="124">
        <v>0.7</v>
      </c>
    </row>
    <row r="22" spans="1:14" s="1" customFormat="1" ht="54" customHeight="1">
      <c r="A22" s="85">
        <v>4</v>
      </c>
      <c r="B22" s="85" t="s">
        <v>16</v>
      </c>
      <c r="C22" s="85" t="s">
        <v>18</v>
      </c>
      <c r="D22" s="30"/>
      <c r="E22" s="30">
        <v>1</v>
      </c>
      <c r="F22" s="30">
        <v>2328</v>
      </c>
      <c r="G22" s="30"/>
      <c r="H22" s="66"/>
      <c r="I22" s="107"/>
      <c r="J22" s="106"/>
      <c r="K22" s="23"/>
      <c r="L22" s="23">
        <f>(F22+G22+K22)*50%</f>
        <v>1164</v>
      </c>
      <c r="M22" s="8">
        <f>F22+L22+J22</f>
        <v>3492</v>
      </c>
      <c r="N22" s="4"/>
    </row>
    <row r="23" spans="1:13" s="1" customFormat="1" ht="52.5" customHeight="1">
      <c r="A23" s="85">
        <v>5</v>
      </c>
      <c r="B23" s="85" t="s">
        <v>16</v>
      </c>
      <c r="C23" s="85" t="s">
        <v>19</v>
      </c>
      <c r="D23" s="30"/>
      <c r="E23" s="30">
        <v>7</v>
      </c>
      <c r="F23" s="30">
        <v>2328</v>
      </c>
      <c r="G23" s="30">
        <v>770</v>
      </c>
      <c r="H23" s="66">
        <v>11755.2</v>
      </c>
      <c r="I23" s="99"/>
      <c r="J23" s="99"/>
      <c r="K23" s="23"/>
      <c r="L23" s="23">
        <f>(F23+G23+K23)*50%</f>
        <v>1549</v>
      </c>
      <c r="M23" s="8">
        <f>(F23+L23)*E23+(J23*7)</f>
        <v>27139</v>
      </c>
    </row>
    <row r="24" spans="1:13" s="1" customFormat="1" ht="30" customHeight="1">
      <c r="A24" s="85"/>
      <c r="B24" s="85"/>
      <c r="C24" s="85"/>
      <c r="D24" s="30"/>
      <c r="E24" s="87">
        <f>SUM(E18:E23)</f>
        <v>12</v>
      </c>
      <c r="F24" s="87">
        <f>SUM(F18:F23)+(F23*6)</f>
        <v>28226</v>
      </c>
      <c r="G24" s="88">
        <f>SUM(G19:G23)</f>
        <v>910</v>
      </c>
      <c r="H24" s="89">
        <f>H23</f>
        <v>11755.2</v>
      </c>
      <c r="I24" s="101"/>
      <c r="J24" s="101"/>
      <c r="K24" s="51">
        <f>SUM(K18:K23)</f>
        <v>0</v>
      </c>
      <c r="L24" s="30"/>
      <c r="M24" s="90">
        <f>SUM(M18:M23)</f>
        <v>55820.44</v>
      </c>
    </row>
    <row r="25" spans="1:13" s="1" customFormat="1" ht="33.75" customHeight="1">
      <c r="A25" s="132" t="s">
        <v>20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</row>
    <row r="26" spans="1:13" s="1" customFormat="1" ht="47.25" customHeight="1">
      <c r="A26" s="140">
        <v>6</v>
      </c>
      <c r="B26" s="140" t="s">
        <v>21</v>
      </c>
      <c r="C26" s="85" t="s">
        <v>105</v>
      </c>
      <c r="D26" s="30"/>
      <c r="E26" s="30">
        <v>1</v>
      </c>
      <c r="F26" s="30">
        <v>1723</v>
      </c>
      <c r="G26" s="30"/>
      <c r="H26" s="66"/>
      <c r="I26" s="99"/>
      <c r="J26" s="99"/>
      <c r="K26" s="72">
        <f>K16-(F26+L26)</f>
        <v>615.5</v>
      </c>
      <c r="L26" s="23">
        <f>(F26+G26+I26)*L16</f>
        <v>861.5</v>
      </c>
      <c r="M26" s="8">
        <f>F26+G26+I26+J26+K26+L26</f>
        <v>3200</v>
      </c>
    </row>
    <row r="27" spans="1:14" s="1" customFormat="1" ht="39.75" customHeight="1">
      <c r="A27" s="140"/>
      <c r="B27" s="140"/>
      <c r="C27" s="85" t="s">
        <v>87</v>
      </c>
      <c r="D27" s="30"/>
      <c r="E27" s="30">
        <v>1</v>
      </c>
      <c r="F27" s="30">
        <v>1723</v>
      </c>
      <c r="G27" s="23">
        <v>55</v>
      </c>
      <c r="H27" s="71">
        <v>0</v>
      </c>
      <c r="I27" s="100"/>
      <c r="J27" s="119"/>
      <c r="K27" s="23">
        <f>K16-(F27+G27+L27)</f>
        <v>533</v>
      </c>
      <c r="L27" s="23">
        <f>(F27+G27)*L16</f>
        <v>889</v>
      </c>
      <c r="M27" s="8">
        <f>F27+G27+K27+L27+J27</f>
        <v>3200</v>
      </c>
      <c r="N27" s="108"/>
    </row>
    <row r="28" spans="1:14" s="1" customFormat="1" ht="39.75" customHeight="1">
      <c r="A28" s="140"/>
      <c r="B28" s="140"/>
      <c r="C28" s="85" t="s">
        <v>83</v>
      </c>
      <c r="D28" s="30"/>
      <c r="E28" s="30">
        <v>1</v>
      </c>
      <c r="F28" s="30">
        <v>1723</v>
      </c>
      <c r="G28" s="23"/>
      <c r="H28" s="71">
        <v>0.15</v>
      </c>
      <c r="I28" s="107">
        <f>F28*H28</f>
        <v>258.45</v>
      </c>
      <c r="J28" s="100"/>
      <c r="K28" s="30">
        <v>1218.55</v>
      </c>
      <c r="L28" s="23" t="s">
        <v>97</v>
      </c>
      <c r="M28" s="8">
        <f>F28+I28+K28</f>
        <v>3200</v>
      </c>
      <c r="N28" s="108"/>
    </row>
    <row r="29" spans="1:14" s="1" customFormat="1" ht="39.75" customHeight="1">
      <c r="A29" s="140"/>
      <c r="B29" s="140"/>
      <c r="C29" s="85" t="s">
        <v>88</v>
      </c>
      <c r="D29" s="30"/>
      <c r="E29" s="30">
        <v>1</v>
      </c>
      <c r="F29" s="30">
        <v>1723</v>
      </c>
      <c r="G29" s="23"/>
      <c r="H29" s="71"/>
      <c r="I29" s="107"/>
      <c r="J29" s="100"/>
      <c r="K29" s="72">
        <f>K16-F29</f>
        <v>1477</v>
      </c>
      <c r="L29" s="23"/>
      <c r="M29" s="8">
        <f>F29+K29</f>
        <v>3200</v>
      </c>
      <c r="N29" s="108"/>
    </row>
    <row r="30" spans="1:14" s="1" customFormat="1" ht="28.5" customHeight="1">
      <c r="A30" s="140"/>
      <c r="B30" s="140"/>
      <c r="C30" s="85" t="s">
        <v>99</v>
      </c>
      <c r="D30" s="30"/>
      <c r="E30" s="30">
        <v>1</v>
      </c>
      <c r="F30" s="30">
        <v>1723</v>
      </c>
      <c r="G30" s="23"/>
      <c r="H30" s="71">
        <v>0.15</v>
      </c>
      <c r="I30" s="107">
        <f>F30*H30</f>
        <v>258.45</v>
      </c>
      <c r="J30" s="100"/>
      <c r="K30" s="72">
        <f>K16-(F30+I30)</f>
        <v>1218.55</v>
      </c>
      <c r="L30" s="23"/>
      <c r="M30" s="8">
        <f>F30+I30+K30</f>
        <v>3200</v>
      </c>
      <c r="N30" s="108"/>
    </row>
    <row r="31" spans="1:14" s="1" customFormat="1" ht="31.5" customHeight="1">
      <c r="A31" s="140"/>
      <c r="B31" s="140"/>
      <c r="C31" s="85" t="s">
        <v>89</v>
      </c>
      <c r="D31" s="30"/>
      <c r="E31" s="30">
        <v>2</v>
      </c>
      <c r="F31" s="30">
        <v>1723</v>
      </c>
      <c r="G31" s="23"/>
      <c r="H31" s="71">
        <v>0.25</v>
      </c>
      <c r="I31" s="107">
        <f>F31*H31</f>
        <v>430.75</v>
      </c>
      <c r="J31" s="100"/>
      <c r="K31" s="109">
        <f>K16-F31-I31</f>
        <v>1046.25</v>
      </c>
      <c r="L31" s="23"/>
      <c r="M31" s="8">
        <f>(F31+I31+K31)*E31</f>
        <v>6400</v>
      </c>
      <c r="N31" s="108"/>
    </row>
    <row r="32" spans="1:14" s="1" customFormat="1" ht="35.25" customHeight="1">
      <c r="A32" s="140"/>
      <c r="B32" s="140"/>
      <c r="C32" s="85" t="s">
        <v>93</v>
      </c>
      <c r="D32" s="30"/>
      <c r="E32" s="30">
        <v>2</v>
      </c>
      <c r="F32" s="30">
        <v>1723</v>
      </c>
      <c r="G32" s="23"/>
      <c r="H32" s="71"/>
      <c r="I32" s="107"/>
      <c r="J32" s="100"/>
      <c r="K32" s="109">
        <f>K16-F32</f>
        <v>1477</v>
      </c>
      <c r="L32" s="23"/>
      <c r="M32" s="8">
        <f>(K32+F32)*E32</f>
        <v>6400</v>
      </c>
      <c r="N32" s="108"/>
    </row>
    <row r="33" spans="1:14" s="1" customFormat="1" ht="35.25" customHeight="1">
      <c r="A33" s="140"/>
      <c r="B33" s="140"/>
      <c r="C33" s="85" t="s">
        <v>89</v>
      </c>
      <c r="D33" s="30"/>
      <c r="E33" s="30">
        <v>1</v>
      </c>
      <c r="F33" s="30">
        <v>1723</v>
      </c>
      <c r="G33" s="23"/>
      <c r="H33" s="71">
        <v>0.2</v>
      </c>
      <c r="I33" s="107">
        <f>F33*H33</f>
        <v>344.6</v>
      </c>
      <c r="J33" s="100"/>
      <c r="K33" s="109">
        <f>K16-F33-I33</f>
        <v>1132.4</v>
      </c>
      <c r="L33" s="23"/>
      <c r="M33" s="8">
        <f>F33+I33+K33</f>
        <v>3200</v>
      </c>
      <c r="N33" s="108"/>
    </row>
    <row r="34" spans="1:14" s="1" customFormat="1" ht="36" customHeight="1">
      <c r="A34" s="140"/>
      <c r="B34" s="140"/>
      <c r="C34" s="86" t="s">
        <v>89</v>
      </c>
      <c r="D34" s="30"/>
      <c r="E34" s="30">
        <v>4</v>
      </c>
      <c r="F34" s="30">
        <v>1723</v>
      </c>
      <c r="G34" s="23"/>
      <c r="H34" s="71">
        <v>0.15</v>
      </c>
      <c r="I34" s="107">
        <f>F34*H34</f>
        <v>258.45</v>
      </c>
      <c r="J34" s="100"/>
      <c r="K34" s="91">
        <f>K16-(F34+I34)</f>
        <v>1218.55</v>
      </c>
      <c r="L34" s="23"/>
      <c r="M34" s="8">
        <f>(F34+I34+K34)*E34</f>
        <v>12800</v>
      </c>
      <c r="N34" s="108"/>
    </row>
    <row r="35" spans="1:13" s="1" customFormat="1" ht="18" customHeight="1">
      <c r="A35" s="140">
        <v>7</v>
      </c>
      <c r="B35" s="140" t="s">
        <v>22</v>
      </c>
      <c r="C35" s="113" t="s">
        <v>37</v>
      </c>
      <c r="D35" s="114"/>
      <c r="E35" s="114">
        <v>1</v>
      </c>
      <c r="F35" s="114">
        <v>1723</v>
      </c>
      <c r="G35" s="114"/>
      <c r="H35" s="115"/>
      <c r="I35" s="107"/>
      <c r="J35" s="99"/>
      <c r="K35" s="109">
        <f>K16-F35</f>
        <v>1477</v>
      </c>
      <c r="L35" s="23"/>
      <c r="M35" s="8">
        <f aca="true" t="shared" si="0" ref="M35:M49">(K35+F35)*E35</f>
        <v>3200</v>
      </c>
    </row>
    <row r="36" spans="1:13" s="1" customFormat="1" ht="33.75" customHeight="1">
      <c r="A36" s="140"/>
      <c r="B36" s="140"/>
      <c r="C36" s="85" t="s">
        <v>2</v>
      </c>
      <c r="D36" s="30"/>
      <c r="E36" s="30">
        <v>2</v>
      </c>
      <c r="F36" s="30">
        <v>1723</v>
      </c>
      <c r="G36" s="30"/>
      <c r="H36" s="66"/>
      <c r="I36" s="107"/>
      <c r="J36" s="99"/>
      <c r="K36" s="109">
        <v>1477</v>
      </c>
      <c r="L36" s="23"/>
      <c r="M36" s="8">
        <f t="shared" si="0"/>
        <v>6400</v>
      </c>
    </row>
    <row r="37" spans="1:13" s="1" customFormat="1" ht="33.75" customHeight="1">
      <c r="A37" s="140">
        <v>8</v>
      </c>
      <c r="B37" s="140" t="s">
        <v>38</v>
      </c>
      <c r="C37" s="85" t="s">
        <v>39</v>
      </c>
      <c r="D37" s="30"/>
      <c r="E37" s="30">
        <v>1</v>
      </c>
      <c r="F37" s="30">
        <v>1723</v>
      </c>
      <c r="G37" s="30"/>
      <c r="H37" s="66"/>
      <c r="I37" s="107"/>
      <c r="J37" s="99"/>
      <c r="K37" s="109">
        <v>1477</v>
      </c>
      <c r="L37" s="23"/>
      <c r="M37" s="8">
        <f t="shared" si="0"/>
        <v>3200</v>
      </c>
    </row>
    <row r="38" spans="1:13" s="1" customFormat="1" ht="34.5" customHeight="1">
      <c r="A38" s="140"/>
      <c r="B38" s="140"/>
      <c r="C38" s="85" t="s">
        <v>40</v>
      </c>
      <c r="D38" s="30"/>
      <c r="E38" s="30">
        <v>4</v>
      </c>
      <c r="F38" s="132">
        <v>1723</v>
      </c>
      <c r="G38" s="30"/>
      <c r="H38" s="66"/>
      <c r="I38" s="99"/>
      <c r="J38" s="99"/>
      <c r="K38" s="109">
        <v>1477</v>
      </c>
      <c r="L38" s="23"/>
      <c r="M38" s="8">
        <f t="shared" si="0"/>
        <v>12800</v>
      </c>
    </row>
    <row r="39" spans="1:13" s="1" customFormat="1" ht="21" customHeight="1">
      <c r="A39" s="140"/>
      <c r="B39" s="140"/>
      <c r="C39" s="85" t="s">
        <v>23</v>
      </c>
      <c r="D39" s="30"/>
      <c r="E39" s="30">
        <v>1</v>
      </c>
      <c r="F39" s="132"/>
      <c r="G39" s="30"/>
      <c r="H39" s="66"/>
      <c r="I39" s="99"/>
      <c r="J39" s="99"/>
      <c r="K39" s="109">
        <v>1477</v>
      </c>
      <c r="L39" s="23"/>
      <c r="M39" s="8">
        <f>(K39+F39+F38)*E39</f>
        <v>3200</v>
      </c>
    </row>
    <row r="40" spans="1:13" s="1" customFormat="1" ht="77.25" customHeight="1">
      <c r="A40" s="143">
        <v>9</v>
      </c>
      <c r="B40" s="143" t="s">
        <v>41</v>
      </c>
      <c r="C40" s="81" t="s">
        <v>42</v>
      </c>
      <c r="D40" s="78"/>
      <c r="E40" s="78">
        <v>1</v>
      </c>
      <c r="F40" s="144">
        <v>1723</v>
      </c>
      <c r="G40" s="78"/>
      <c r="H40" s="83"/>
      <c r="I40" s="102"/>
      <c r="J40" s="102"/>
      <c r="K40" s="109">
        <v>1477</v>
      </c>
      <c r="L40" s="23"/>
      <c r="M40" s="8">
        <f t="shared" si="0"/>
        <v>3200</v>
      </c>
    </row>
    <row r="41" spans="1:13" s="1" customFormat="1" ht="38.25" customHeight="1">
      <c r="A41" s="143"/>
      <c r="B41" s="143"/>
      <c r="C41" s="80" t="s">
        <v>2</v>
      </c>
      <c r="D41" s="77"/>
      <c r="E41" s="77">
        <v>2</v>
      </c>
      <c r="F41" s="144"/>
      <c r="G41" s="77"/>
      <c r="H41" s="82"/>
      <c r="I41" s="103"/>
      <c r="J41" s="103"/>
      <c r="K41" s="109">
        <v>1477</v>
      </c>
      <c r="L41" s="23"/>
      <c r="M41" s="8">
        <f>(K41+F41+F40)*E41</f>
        <v>6400</v>
      </c>
    </row>
    <row r="42" spans="1:13" s="1" customFormat="1" ht="67.5" customHeight="1">
      <c r="A42" s="140" t="s">
        <v>43</v>
      </c>
      <c r="B42" s="152" t="s">
        <v>44</v>
      </c>
      <c r="C42" s="85" t="s">
        <v>45</v>
      </c>
      <c r="D42" s="85"/>
      <c r="E42" s="30">
        <v>1</v>
      </c>
      <c r="F42" s="30">
        <v>1723</v>
      </c>
      <c r="G42" s="30"/>
      <c r="H42" s="66"/>
      <c r="I42" s="99"/>
      <c r="J42" s="99"/>
      <c r="K42" s="109">
        <v>1477</v>
      </c>
      <c r="L42" s="23"/>
      <c r="M42" s="8">
        <f t="shared" si="0"/>
        <v>3200</v>
      </c>
    </row>
    <row r="43" spans="1:13" s="1" customFormat="1" ht="18" customHeight="1">
      <c r="A43" s="140"/>
      <c r="B43" s="152"/>
      <c r="C43" s="86" t="s">
        <v>2</v>
      </c>
      <c r="D43" s="85"/>
      <c r="E43" s="30">
        <v>1</v>
      </c>
      <c r="F43" s="30">
        <v>1723</v>
      </c>
      <c r="G43" s="30"/>
      <c r="H43" s="66"/>
      <c r="I43" s="99"/>
      <c r="J43" s="99"/>
      <c r="K43" s="109">
        <v>1477</v>
      </c>
      <c r="L43" s="23"/>
      <c r="M43" s="8">
        <f t="shared" si="0"/>
        <v>3200</v>
      </c>
    </row>
    <row r="44" spans="1:13" s="1" customFormat="1" ht="32.25" customHeight="1">
      <c r="A44" s="140"/>
      <c r="B44" s="152"/>
      <c r="C44" s="86" t="s">
        <v>94</v>
      </c>
      <c r="D44" s="85"/>
      <c r="E44" s="30">
        <v>1</v>
      </c>
      <c r="F44" s="30">
        <v>1773</v>
      </c>
      <c r="G44" s="30">
        <v>55</v>
      </c>
      <c r="H44" s="71">
        <v>0.15</v>
      </c>
      <c r="I44" s="99">
        <f>F44*H44</f>
        <v>265.95</v>
      </c>
      <c r="J44" s="99"/>
      <c r="K44" s="109">
        <f>K16-(L44+I44+F44+G44)</f>
        <v>192.05000000000018</v>
      </c>
      <c r="L44" s="23">
        <f>(F44+G44)*L16</f>
        <v>914</v>
      </c>
      <c r="M44" s="8">
        <f>F44+I44+K44+L44+G44</f>
        <v>3200</v>
      </c>
    </row>
    <row r="45" spans="1:13" s="1" customFormat="1" ht="18" customHeight="1">
      <c r="A45" s="140"/>
      <c r="B45" s="152"/>
      <c r="C45" s="86" t="s">
        <v>46</v>
      </c>
      <c r="D45" s="85"/>
      <c r="E45" s="30">
        <v>3</v>
      </c>
      <c r="F45" s="30">
        <v>1723</v>
      </c>
      <c r="G45" s="30"/>
      <c r="H45" s="66"/>
      <c r="I45" s="99"/>
      <c r="J45" s="99"/>
      <c r="K45" s="109">
        <v>1477</v>
      </c>
      <c r="L45" s="23"/>
      <c r="M45" s="8">
        <f t="shared" si="0"/>
        <v>9600</v>
      </c>
    </row>
    <row r="46" spans="1:13" s="1" customFormat="1" ht="37.5" customHeight="1">
      <c r="A46" s="140">
        <v>11</v>
      </c>
      <c r="B46" s="140" t="s">
        <v>47</v>
      </c>
      <c r="C46" s="85" t="s">
        <v>48</v>
      </c>
      <c r="D46" s="85"/>
      <c r="E46" s="30">
        <v>1</v>
      </c>
      <c r="F46" s="30">
        <v>1723</v>
      </c>
      <c r="G46" s="30"/>
      <c r="H46" s="66"/>
      <c r="I46" s="99"/>
      <c r="J46" s="99"/>
      <c r="K46" s="109">
        <v>1477</v>
      </c>
      <c r="L46" s="23"/>
      <c r="M46" s="8">
        <f t="shared" si="0"/>
        <v>3200</v>
      </c>
    </row>
    <row r="47" spans="1:13" s="1" customFormat="1" ht="32.25" customHeight="1">
      <c r="A47" s="140"/>
      <c r="B47" s="140"/>
      <c r="C47" s="85" t="s">
        <v>49</v>
      </c>
      <c r="D47" s="85"/>
      <c r="E47" s="30">
        <v>1</v>
      </c>
      <c r="F47" s="30">
        <v>1723</v>
      </c>
      <c r="G47" s="30"/>
      <c r="H47" s="66"/>
      <c r="I47" s="99"/>
      <c r="J47" s="99"/>
      <c r="K47" s="109">
        <v>1477</v>
      </c>
      <c r="L47" s="23"/>
      <c r="M47" s="8">
        <f t="shared" si="0"/>
        <v>3200</v>
      </c>
    </row>
    <row r="48" spans="1:13" s="1" customFormat="1" ht="18" customHeight="1">
      <c r="A48" s="147">
        <v>12</v>
      </c>
      <c r="B48" s="147" t="s">
        <v>103</v>
      </c>
      <c r="C48" s="85" t="s">
        <v>51</v>
      </c>
      <c r="D48" s="85"/>
      <c r="E48" s="30">
        <v>1</v>
      </c>
      <c r="F48" s="30">
        <v>1723</v>
      </c>
      <c r="G48" s="30"/>
      <c r="H48" s="66"/>
      <c r="I48" s="99"/>
      <c r="J48" s="99"/>
      <c r="K48" s="30">
        <v>1477</v>
      </c>
      <c r="L48" s="23"/>
      <c r="M48" s="8">
        <f t="shared" si="0"/>
        <v>3200</v>
      </c>
    </row>
    <row r="49" spans="1:13" s="1" customFormat="1" ht="18" customHeight="1">
      <c r="A49" s="148"/>
      <c r="B49" s="148"/>
      <c r="C49" s="85" t="s">
        <v>2</v>
      </c>
      <c r="D49" s="85"/>
      <c r="E49" s="30">
        <v>2</v>
      </c>
      <c r="F49" s="30">
        <v>1723</v>
      </c>
      <c r="G49" s="30"/>
      <c r="H49" s="66"/>
      <c r="I49" s="99"/>
      <c r="J49" s="99"/>
      <c r="K49" s="30">
        <v>1477</v>
      </c>
      <c r="L49" s="23"/>
      <c r="M49" s="8">
        <f t="shared" si="0"/>
        <v>6400</v>
      </c>
    </row>
    <row r="50" spans="1:13" s="1" customFormat="1" ht="33" customHeight="1">
      <c r="A50" s="148"/>
      <c r="B50" s="148"/>
      <c r="C50" s="85" t="s">
        <v>104</v>
      </c>
      <c r="D50" s="85"/>
      <c r="E50" s="30">
        <v>3</v>
      </c>
      <c r="F50" s="30">
        <v>1723</v>
      </c>
      <c r="G50" s="30"/>
      <c r="H50" s="66"/>
      <c r="I50" s="99"/>
      <c r="J50" s="99"/>
      <c r="K50" s="30">
        <v>1477</v>
      </c>
      <c r="L50" s="23"/>
      <c r="M50" s="8">
        <f>(F50+K50)*E50</f>
        <v>9600</v>
      </c>
    </row>
    <row r="51" spans="1:13" s="1" customFormat="1" ht="22.5" customHeight="1">
      <c r="A51" s="149"/>
      <c r="B51" s="149"/>
      <c r="C51" s="120" t="s">
        <v>108</v>
      </c>
      <c r="D51" s="85"/>
      <c r="E51" s="30">
        <v>2</v>
      </c>
      <c r="F51" s="30">
        <v>1723</v>
      </c>
      <c r="G51" s="30"/>
      <c r="H51" s="66"/>
      <c r="I51" s="99"/>
      <c r="J51" s="99"/>
      <c r="K51" s="30">
        <v>1477</v>
      </c>
      <c r="L51" s="23"/>
      <c r="M51" s="8">
        <f>(K51+F51)*E51</f>
        <v>6400</v>
      </c>
    </row>
    <row r="52" spans="1:13" s="1" customFormat="1" ht="58.5" customHeight="1">
      <c r="A52" s="140">
        <v>13</v>
      </c>
      <c r="B52" s="140" t="s">
        <v>55</v>
      </c>
      <c r="C52" s="85" t="s">
        <v>56</v>
      </c>
      <c r="D52" s="85"/>
      <c r="E52" s="30">
        <v>1</v>
      </c>
      <c r="F52" s="30">
        <v>1723</v>
      </c>
      <c r="G52" s="30"/>
      <c r="H52" s="66"/>
      <c r="I52" s="99"/>
      <c r="J52" s="99"/>
      <c r="K52" s="30">
        <v>1477</v>
      </c>
      <c r="L52" s="23"/>
      <c r="M52" s="8">
        <f>(K52+F52)*E52</f>
        <v>3200</v>
      </c>
    </row>
    <row r="53" spans="1:13" s="1" customFormat="1" ht="40.5" customHeight="1">
      <c r="A53" s="140"/>
      <c r="B53" s="140"/>
      <c r="C53" s="85" t="s">
        <v>98</v>
      </c>
      <c r="D53" s="85"/>
      <c r="E53" s="30">
        <v>1</v>
      </c>
      <c r="F53" s="30">
        <v>1723</v>
      </c>
      <c r="G53" s="30">
        <v>45</v>
      </c>
      <c r="H53" s="71">
        <v>0.25</v>
      </c>
      <c r="I53" s="99">
        <f>F53*25%</f>
        <v>430.75</v>
      </c>
      <c r="J53" s="99"/>
      <c r="K53" s="30">
        <f>3200-(F53+I53)</f>
        <v>1046.25</v>
      </c>
      <c r="L53" s="23">
        <f>(F53+I53+G53)*L16</f>
        <v>1099.375</v>
      </c>
      <c r="M53" s="8">
        <f>K53+F53+I53</f>
        <v>3200</v>
      </c>
    </row>
    <row r="54" spans="1:13" s="1" customFormat="1" ht="38.25" customHeight="1">
      <c r="A54" s="140"/>
      <c r="B54" s="140"/>
      <c r="C54" s="85" t="s">
        <v>46</v>
      </c>
      <c r="D54" s="85"/>
      <c r="E54" s="30">
        <v>2</v>
      </c>
      <c r="F54" s="30">
        <v>1723</v>
      </c>
      <c r="G54" s="30"/>
      <c r="H54" s="66"/>
      <c r="I54" s="99"/>
      <c r="J54" s="99"/>
      <c r="K54" s="30">
        <v>1477</v>
      </c>
      <c r="L54" s="23"/>
      <c r="M54" s="8">
        <f>(F54+K54)*E54</f>
        <v>6400</v>
      </c>
    </row>
    <row r="55" spans="1:13" s="1" customFormat="1" ht="18" customHeight="1">
      <c r="A55" s="85"/>
      <c r="B55" s="85"/>
      <c r="C55" s="85"/>
      <c r="D55" s="85"/>
      <c r="E55" s="87">
        <f>SUM(E26:E54)</f>
        <v>46</v>
      </c>
      <c r="F55" s="87">
        <f>SUM(F26:F54)+(F54*18)</f>
        <v>77585</v>
      </c>
      <c r="G55" s="30"/>
      <c r="H55" s="66"/>
      <c r="I55" s="99"/>
      <c r="J55" s="99"/>
      <c r="K55" s="30"/>
      <c r="L55" s="30"/>
      <c r="M55" s="90">
        <f>SUM(M26:M54)</f>
        <v>147200</v>
      </c>
    </row>
    <row r="56" spans="1:13" s="1" customFormat="1" ht="18" customHeight="1">
      <c r="A56" s="132" t="s">
        <v>57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</row>
    <row r="57" spans="1:13" s="1" customFormat="1" ht="74.25" customHeight="1">
      <c r="A57" s="145">
        <v>14</v>
      </c>
      <c r="B57" s="146" t="s">
        <v>58</v>
      </c>
      <c r="C57" s="81" t="s">
        <v>59</v>
      </c>
      <c r="D57" s="81"/>
      <c r="E57" s="78">
        <v>1</v>
      </c>
      <c r="F57" s="110">
        <v>1723</v>
      </c>
      <c r="G57" s="78"/>
      <c r="H57" s="79"/>
      <c r="I57" s="99"/>
      <c r="J57" s="99"/>
      <c r="K57" s="30">
        <v>1477</v>
      </c>
      <c r="L57" s="111"/>
      <c r="M57" s="84">
        <f>F57+K57</f>
        <v>3200</v>
      </c>
    </row>
    <row r="58" spans="1:13" s="1" customFormat="1" ht="37.5" customHeight="1">
      <c r="A58" s="145"/>
      <c r="B58" s="146"/>
      <c r="C58" s="121" t="s">
        <v>102</v>
      </c>
      <c r="D58" s="121"/>
      <c r="E58" s="122">
        <v>1</v>
      </c>
      <c r="F58" s="110">
        <v>1723</v>
      </c>
      <c r="G58" s="122"/>
      <c r="H58" s="79"/>
      <c r="I58" s="99"/>
      <c r="J58" s="99"/>
      <c r="K58" s="30">
        <v>1477</v>
      </c>
      <c r="L58" s="111"/>
      <c r="M58" s="84">
        <v>3200</v>
      </c>
    </row>
    <row r="59" spans="1:13" s="1" customFormat="1" ht="27" customHeight="1">
      <c r="A59" s="145"/>
      <c r="B59" s="146"/>
      <c r="C59" s="121" t="s">
        <v>101</v>
      </c>
      <c r="D59" s="121"/>
      <c r="E59" s="122">
        <v>1</v>
      </c>
      <c r="F59" s="110">
        <v>1723</v>
      </c>
      <c r="G59" s="122"/>
      <c r="H59" s="79"/>
      <c r="I59" s="99"/>
      <c r="J59" s="99"/>
      <c r="K59" s="30">
        <v>1477</v>
      </c>
      <c r="L59" s="111"/>
      <c r="M59" s="84">
        <v>3200</v>
      </c>
    </row>
    <row r="60" spans="1:13" s="1" customFormat="1" ht="21.75" customHeight="1" thickBot="1">
      <c r="A60" s="145"/>
      <c r="B60" s="146"/>
      <c r="C60" s="21" t="s">
        <v>81</v>
      </c>
      <c r="D60" s="21"/>
      <c r="E60" s="22">
        <v>1</v>
      </c>
      <c r="F60" s="30">
        <v>1723</v>
      </c>
      <c r="G60" s="22"/>
      <c r="H60" s="65"/>
      <c r="I60" s="99"/>
      <c r="J60" s="99"/>
      <c r="K60" s="30">
        <v>1477</v>
      </c>
      <c r="L60" s="112"/>
      <c r="M60" s="8">
        <f>(F60+K60)*E60</f>
        <v>3200</v>
      </c>
    </row>
    <row r="61" spans="1:13" s="1" customFormat="1" ht="18" customHeight="1">
      <c r="A61" s="153">
        <v>15</v>
      </c>
      <c r="B61" s="155" t="s">
        <v>6</v>
      </c>
      <c r="C61" s="21" t="s">
        <v>61</v>
      </c>
      <c r="D61" s="21"/>
      <c r="E61" s="22">
        <v>1</v>
      </c>
      <c r="F61" s="30">
        <v>1723</v>
      </c>
      <c r="G61" s="22"/>
      <c r="H61" s="65"/>
      <c r="I61" s="99"/>
      <c r="J61" s="99"/>
      <c r="K61" s="30">
        <v>1477</v>
      </c>
      <c r="L61" s="112"/>
      <c r="M61" s="8">
        <f>F61+K61</f>
        <v>3200</v>
      </c>
    </row>
    <row r="62" spans="1:13" s="1" customFormat="1" ht="18" customHeight="1">
      <c r="A62" s="145"/>
      <c r="B62" s="146"/>
      <c r="C62" s="21" t="s">
        <v>80</v>
      </c>
      <c r="D62" s="21"/>
      <c r="E62" s="22">
        <v>2</v>
      </c>
      <c r="F62" s="30">
        <v>1723</v>
      </c>
      <c r="G62" s="22"/>
      <c r="H62" s="65"/>
      <c r="I62" s="99"/>
      <c r="J62" s="99"/>
      <c r="K62" s="30">
        <v>1477</v>
      </c>
      <c r="L62" s="112"/>
      <c r="M62" s="8">
        <f>(F62+K62)*E62</f>
        <v>6400</v>
      </c>
    </row>
    <row r="63" spans="1:13" s="1" customFormat="1" ht="18" customHeight="1">
      <c r="A63" s="145"/>
      <c r="B63" s="146"/>
      <c r="C63" s="21" t="s">
        <v>96</v>
      </c>
      <c r="D63" s="21"/>
      <c r="E63" s="22">
        <v>1</v>
      </c>
      <c r="F63" s="30">
        <v>1732</v>
      </c>
      <c r="G63" s="22"/>
      <c r="H63" s="65"/>
      <c r="I63" s="99"/>
      <c r="J63" s="99"/>
      <c r="K63" s="30">
        <v>1477</v>
      </c>
      <c r="L63" s="112"/>
      <c r="M63" s="8">
        <v>3200</v>
      </c>
    </row>
    <row r="64" spans="1:13" s="1" customFormat="1" ht="18" customHeight="1">
      <c r="A64" s="145"/>
      <c r="B64" s="146"/>
      <c r="C64" s="21" t="s">
        <v>62</v>
      </c>
      <c r="D64" s="21"/>
      <c r="E64" s="22">
        <v>1</v>
      </c>
      <c r="F64" s="30">
        <v>1723</v>
      </c>
      <c r="G64" s="22"/>
      <c r="H64" s="65"/>
      <c r="I64" s="99"/>
      <c r="J64" s="99"/>
      <c r="K64" s="30">
        <v>1477</v>
      </c>
      <c r="L64" s="112"/>
      <c r="M64" s="8">
        <f>(F64+K64)*E64</f>
        <v>3200</v>
      </c>
    </row>
    <row r="65" spans="1:13" s="1" customFormat="1" ht="18" customHeight="1">
      <c r="A65" s="145"/>
      <c r="B65" s="146"/>
      <c r="C65" s="21" t="s">
        <v>95</v>
      </c>
      <c r="D65" s="21"/>
      <c r="E65" s="22">
        <v>1</v>
      </c>
      <c r="F65" s="30">
        <v>1723</v>
      </c>
      <c r="G65" s="22"/>
      <c r="H65" s="117">
        <v>0.2</v>
      </c>
      <c r="I65" s="99">
        <f>F65*H65</f>
        <v>344.6</v>
      </c>
      <c r="J65" s="99"/>
      <c r="K65" s="30">
        <f>3200-F65-I65</f>
        <v>1132.4</v>
      </c>
      <c r="L65" s="112"/>
      <c r="M65" s="8">
        <v>3200</v>
      </c>
    </row>
    <row r="66" spans="1:13" s="1" customFormat="1" ht="18" customHeight="1">
      <c r="A66" s="145"/>
      <c r="B66" s="146"/>
      <c r="C66" s="21" t="s">
        <v>60</v>
      </c>
      <c r="D66" s="21"/>
      <c r="E66" s="22">
        <v>2</v>
      </c>
      <c r="F66" s="30">
        <v>1723</v>
      </c>
      <c r="G66" s="22"/>
      <c r="H66" s="117"/>
      <c r="I66" s="99"/>
      <c r="J66" s="99"/>
      <c r="K66" s="30">
        <f>1477*2</f>
        <v>2954</v>
      </c>
      <c r="L66" s="112"/>
      <c r="M66" s="8">
        <v>6400</v>
      </c>
    </row>
    <row r="67" spans="1:13" s="1" customFormat="1" ht="18" customHeight="1" thickBot="1">
      <c r="A67" s="154"/>
      <c r="B67" s="156"/>
      <c r="C67" s="21" t="s">
        <v>64</v>
      </c>
      <c r="D67" s="21"/>
      <c r="E67" s="22">
        <v>8</v>
      </c>
      <c r="F67" s="30">
        <v>1723</v>
      </c>
      <c r="G67" s="22"/>
      <c r="H67" s="65"/>
      <c r="I67" s="99"/>
      <c r="J67" s="99"/>
      <c r="K67" s="30">
        <v>1477</v>
      </c>
      <c r="L67" s="112"/>
      <c r="M67" s="8">
        <f>(F67+K67)*E67</f>
        <v>25600</v>
      </c>
    </row>
    <row r="68" spans="1:13" s="1" customFormat="1" ht="18" customHeight="1" thickBot="1">
      <c r="A68" s="40">
        <v>16</v>
      </c>
      <c r="B68" s="41" t="s">
        <v>65</v>
      </c>
      <c r="C68" s="21" t="s">
        <v>8</v>
      </c>
      <c r="D68" s="21"/>
      <c r="E68" s="22">
        <v>2</v>
      </c>
      <c r="F68" s="30">
        <v>1723</v>
      </c>
      <c r="G68" s="22"/>
      <c r="H68" s="65"/>
      <c r="I68" s="99"/>
      <c r="J68" s="99"/>
      <c r="K68" s="30">
        <v>1477</v>
      </c>
      <c r="L68" s="112"/>
      <c r="M68" s="8">
        <f>(F68+K68)*E68</f>
        <v>6400</v>
      </c>
    </row>
    <row r="69" spans="1:13" s="1" customFormat="1" ht="18" customHeight="1">
      <c r="A69" s="21">
        <v>17</v>
      </c>
      <c r="B69" s="21" t="s">
        <v>66</v>
      </c>
      <c r="C69" s="21" t="s">
        <v>67</v>
      </c>
      <c r="D69" s="21"/>
      <c r="E69" s="22">
        <v>1</v>
      </c>
      <c r="F69" s="22">
        <v>1723</v>
      </c>
      <c r="G69" s="22"/>
      <c r="H69" s="65"/>
      <c r="I69" s="99"/>
      <c r="J69" s="99"/>
      <c r="K69" s="30">
        <v>1477</v>
      </c>
      <c r="L69" s="112"/>
      <c r="M69" s="8">
        <f>(F69+K69)*E69</f>
        <v>3200</v>
      </c>
    </row>
    <row r="70" spans="1:13" s="1" customFormat="1" ht="18" customHeight="1">
      <c r="A70" s="25"/>
      <c r="B70" s="26"/>
      <c r="C70" s="26"/>
      <c r="D70" s="26"/>
      <c r="E70" s="28">
        <f>SUM(E57:E69)</f>
        <v>23</v>
      </c>
      <c r="F70" s="50">
        <f>SUM(F57:F69)+(F68*3)</f>
        <v>27577</v>
      </c>
      <c r="G70" s="27"/>
      <c r="H70" s="68"/>
      <c r="I70" s="99"/>
      <c r="J70" s="99"/>
      <c r="K70" s="30"/>
      <c r="L70" s="27"/>
      <c r="M70" s="42">
        <f>SUM(M57:M69)</f>
        <v>73600</v>
      </c>
    </row>
    <row r="71" spans="1:13" s="1" customFormat="1" ht="18" customHeight="1">
      <c r="A71" s="157" t="s">
        <v>68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9"/>
    </row>
    <row r="72" spans="1:13" s="1" customFormat="1" ht="41.25" customHeight="1">
      <c r="A72" s="150">
        <v>18</v>
      </c>
      <c r="B72" s="150" t="s">
        <v>69</v>
      </c>
      <c r="C72" s="21" t="s">
        <v>70</v>
      </c>
      <c r="D72" s="21"/>
      <c r="E72" s="22">
        <v>1</v>
      </c>
      <c r="F72" s="30">
        <v>1723</v>
      </c>
      <c r="G72" s="22"/>
      <c r="H72" s="67"/>
      <c r="I72" s="99"/>
      <c r="J72" s="99"/>
      <c r="K72" s="30"/>
      <c r="L72" s="30">
        <v>1477</v>
      </c>
      <c r="M72" s="126">
        <f>F72+L72</f>
        <v>3200</v>
      </c>
    </row>
    <row r="73" spans="1:13" s="1" customFormat="1" ht="18" customHeight="1">
      <c r="A73" s="143"/>
      <c r="B73" s="143"/>
      <c r="C73" s="21" t="s">
        <v>71</v>
      </c>
      <c r="D73" s="21"/>
      <c r="E73" s="22">
        <v>1</v>
      </c>
      <c r="F73" s="30">
        <v>1723</v>
      </c>
      <c r="G73" s="22"/>
      <c r="H73" s="67"/>
      <c r="I73" s="99"/>
      <c r="J73" s="99"/>
      <c r="K73" s="30"/>
      <c r="L73" s="30">
        <v>1477</v>
      </c>
      <c r="M73" s="126">
        <f>F73+L73</f>
        <v>3200</v>
      </c>
    </row>
    <row r="74" spans="1:13" s="1" customFormat="1" ht="18" customHeight="1">
      <c r="A74" s="143"/>
      <c r="B74" s="143"/>
      <c r="C74" s="21" t="s">
        <v>72</v>
      </c>
      <c r="D74" s="21"/>
      <c r="E74" s="22">
        <v>1</v>
      </c>
      <c r="F74" s="30">
        <v>1723</v>
      </c>
      <c r="G74" s="22"/>
      <c r="H74" s="67"/>
      <c r="I74" s="99"/>
      <c r="J74" s="99"/>
      <c r="K74" s="30"/>
      <c r="L74" s="30">
        <v>1477</v>
      </c>
      <c r="M74" s="126">
        <f>F74+L74</f>
        <v>3200</v>
      </c>
    </row>
    <row r="75" spans="1:13" s="1" customFormat="1" ht="18" customHeight="1">
      <c r="A75" s="151"/>
      <c r="B75" s="151"/>
      <c r="C75" s="21" t="s">
        <v>3</v>
      </c>
      <c r="D75" s="21"/>
      <c r="E75" s="22">
        <v>4</v>
      </c>
      <c r="F75" s="30">
        <v>1723</v>
      </c>
      <c r="G75" s="22"/>
      <c r="H75" s="67"/>
      <c r="I75" s="99"/>
      <c r="J75" s="99"/>
      <c r="K75" s="30"/>
      <c r="L75" s="30">
        <v>1477</v>
      </c>
      <c r="M75" s="126">
        <f>(F75+L75)*E75</f>
        <v>12800</v>
      </c>
    </row>
    <row r="76" spans="1:13" s="1" customFormat="1" ht="18" customHeight="1">
      <c r="A76" s="2"/>
      <c r="B76" s="43"/>
      <c r="C76" s="43"/>
      <c r="D76" s="44" t="s">
        <v>1</v>
      </c>
      <c r="E76" s="45">
        <f>SUM(E72:E75)</f>
        <v>7</v>
      </c>
      <c r="F76" s="5"/>
      <c r="G76" s="5"/>
      <c r="H76" s="69"/>
      <c r="I76" s="104"/>
      <c r="J76" s="104"/>
      <c r="K76" s="49"/>
      <c r="L76" s="30"/>
      <c r="M76" s="73">
        <f>SUM(M72:M75)</f>
        <v>22400</v>
      </c>
    </row>
    <row r="77" spans="1:14" s="1" customFormat="1" ht="22.5" customHeight="1">
      <c r="A77" s="2"/>
      <c r="B77" s="43"/>
      <c r="C77" s="43"/>
      <c r="D77" s="46" t="s">
        <v>7</v>
      </c>
      <c r="E77" s="5">
        <f>E76+E70+E55+E24</f>
        <v>88</v>
      </c>
      <c r="F77" s="5">
        <f>SUM(F72:F76)</f>
        <v>6892</v>
      </c>
      <c r="G77" s="5"/>
      <c r="H77" s="69"/>
      <c r="I77" s="104"/>
      <c r="J77" s="104"/>
      <c r="K77" s="49"/>
      <c r="L77" s="5"/>
      <c r="M77" s="74">
        <f>M76+M55+M24+M70</f>
        <v>299020.44</v>
      </c>
      <c r="N77" s="116"/>
    </row>
    <row r="78" spans="1:13" s="1" customFormat="1" ht="18" customHeight="1">
      <c r="A78" s="2"/>
      <c r="B78" s="19"/>
      <c r="C78" s="19"/>
      <c r="D78" s="2"/>
      <c r="E78" s="6"/>
      <c r="F78" s="2"/>
      <c r="G78" s="2"/>
      <c r="H78" s="62"/>
      <c r="I78" s="96"/>
      <c r="J78" s="96"/>
      <c r="K78" s="2"/>
      <c r="L78" s="2"/>
      <c r="M78" s="2"/>
    </row>
    <row r="79" spans="4:12" s="7" customFormat="1" ht="18" customHeight="1">
      <c r="D79" s="7" t="s">
        <v>5</v>
      </c>
      <c r="E79" s="135" t="s">
        <v>14</v>
      </c>
      <c r="F79" s="135"/>
      <c r="G79" s="9"/>
      <c r="H79" s="60"/>
      <c r="I79" s="94"/>
      <c r="J79" s="94"/>
      <c r="K79" s="9"/>
      <c r="L79" s="9"/>
    </row>
    <row r="80" spans="5:12" s="7" customFormat="1" ht="18" customHeight="1">
      <c r="E80" s="135"/>
      <c r="F80" s="135"/>
      <c r="G80" s="9"/>
      <c r="H80" s="60"/>
      <c r="I80" s="94"/>
      <c r="J80" s="94"/>
      <c r="K80" s="9"/>
      <c r="L80" s="9"/>
    </row>
    <row r="81" spans="4:12" s="7" customFormat="1" ht="18" customHeight="1">
      <c r="D81" s="7" t="s">
        <v>4</v>
      </c>
      <c r="E81" s="135" t="s">
        <v>14</v>
      </c>
      <c r="F81" s="135"/>
      <c r="G81" s="9"/>
      <c r="H81" s="60"/>
      <c r="I81" s="94"/>
      <c r="J81" s="94"/>
      <c r="K81" s="9"/>
      <c r="L81" s="9"/>
    </row>
  </sheetData>
  <sheetProtection/>
  <mergeCells count="50">
    <mergeCell ref="A72:A75"/>
    <mergeCell ref="B72:B75"/>
    <mergeCell ref="A42:A45"/>
    <mergeCell ref="A52:A54"/>
    <mergeCell ref="B42:B45"/>
    <mergeCell ref="A61:A67"/>
    <mergeCell ref="B61:B67"/>
    <mergeCell ref="A71:M71"/>
    <mergeCell ref="A56:M56"/>
    <mergeCell ref="B52:B54"/>
    <mergeCell ref="F38:F39"/>
    <mergeCell ref="F40:F41"/>
    <mergeCell ref="A57:A60"/>
    <mergeCell ref="B57:B60"/>
    <mergeCell ref="A46:A47"/>
    <mergeCell ref="B46:B47"/>
    <mergeCell ref="B48:B51"/>
    <mergeCell ref="A48:A51"/>
    <mergeCell ref="A35:A36"/>
    <mergeCell ref="B35:B36"/>
    <mergeCell ref="A37:A39"/>
    <mergeCell ref="B37:B39"/>
    <mergeCell ref="A40:A41"/>
    <mergeCell ref="B40:B41"/>
    <mergeCell ref="D16:D17"/>
    <mergeCell ref="F16:F17"/>
    <mergeCell ref="A18:A19"/>
    <mergeCell ref="A25:M25"/>
    <mergeCell ref="A26:A34"/>
    <mergeCell ref="B26:B34"/>
    <mergeCell ref="B11:M11"/>
    <mergeCell ref="B12:M12"/>
    <mergeCell ref="H16:H17"/>
    <mergeCell ref="B18:B19"/>
    <mergeCell ref="N16:N17"/>
    <mergeCell ref="E81:F81"/>
    <mergeCell ref="E79:F79"/>
    <mergeCell ref="E80:F80"/>
    <mergeCell ref="M16:M17"/>
    <mergeCell ref="B16:B17"/>
    <mergeCell ref="F7:G7"/>
    <mergeCell ref="B14:M14"/>
    <mergeCell ref="L5:M5"/>
    <mergeCell ref="G16:G17"/>
    <mergeCell ref="F2:M2"/>
    <mergeCell ref="F3:M3"/>
    <mergeCell ref="F4:M4"/>
    <mergeCell ref="M7:M8"/>
    <mergeCell ref="E16:E17"/>
    <mergeCell ref="B10:M10"/>
  </mergeCells>
  <printOptions/>
  <pageMargins left="0.67" right="0.2" top="0.2" bottom="0.2" header="0.2" footer="0.2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60" zoomScalePageLayoutView="0" workbookViewId="0" topLeftCell="A7">
      <selection activeCell="E18" sqref="E18"/>
    </sheetView>
  </sheetViews>
  <sheetFormatPr defaultColWidth="9.140625" defaultRowHeight="12.75"/>
  <cols>
    <col min="1" max="1" width="4.57421875" style="47" customWidth="1"/>
    <col min="2" max="2" width="25.28125" style="47" customWidth="1"/>
    <col min="3" max="3" width="36.421875" style="47" customWidth="1"/>
    <col min="4" max="4" width="15.00390625" style="47" customWidth="1"/>
    <col min="5" max="5" width="20.57421875" style="47" customWidth="1"/>
    <col min="6" max="6" width="23.7109375" style="47" customWidth="1"/>
  </cols>
  <sheetData>
    <row r="1" spans="1:11" s="1" customFormat="1" ht="18" customHeight="1">
      <c r="A1" s="2"/>
      <c r="B1" s="2"/>
      <c r="C1" s="2"/>
      <c r="D1" s="2"/>
      <c r="E1" s="2"/>
      <c r="F1" s="12"/>
      <c r="G1" s="12"/>
      <c r="H1" s="58"/>
      <c r="I1" s="12"/>
      <c r="J1" s="12"/>
      <c r="K1" s="13" t="s">
        <v>15</v>
      </c>
    </row>
    <row r="2" spans="1:11" s="1" customFormat="1" ht="74.25" customHeight="1">
      <c r="A2" s="2"/>
      <c r="B2" s="10"/>
      <c r="C2" s="10"/>
      <c r="D2" s="2"/>
      <c r="E2" s="48">
        <f>F71</f>
        <v>389933.25</v>
      </c>
      <c r="F2" s="133" t="s">
        <v>86</v>
      </c>
      <c r="G2" s="133"/>
      <c r="H2" s="133"/>
      <c r="I2" s="133"/>
      <c r="J2" s="133"/>
      <c r="K2" s="133"/>
    </row>
    <row r="3" spans="1:11" s="1" customFormat="1" ht="18" customHeight="1">
      <c r="A3" s="2"/>
      <c r="B3" s="10"/>
      <c r="C3" s="10"/>
      <c r="D3" s="2"/>
      <c r="E3" s="2"/>
      <c r="F3" s="130" t="s">
        <v>77</v>
      </c>
      <c r="G3" s="130"/>
      <c r="H3" s="130"/>
      <c r="I3" s="130"/>
      <c r="J3" s="130"/>
      <c r="K3" s="130"/>
    </row>
    <row r="4" spans="1:11" s="1" customFormat="1" ht="18" customHeight="1">
      <c r="A4" s="2"/>
      <c r="B4" s="10"/>
      <c r="C4" s="10"/>
      <c r="D4" s="2"/>
      <c r="E4" s="2"/>
      <c r="F4" s="134" t="s">
        <v>9</v>
      </c>
      <c r="G4" s="134"/>
      <c r="H4" s="134"/>
      <c r="I4" s="134"/>
      <c r="J4" s="134"/>
      <c r="K4" s="134"/>
    </row>
    <row r="5" spans="1:11" s="1" customFormat="1" ht="18" customHeight="1">
      <c r="A5" s="2"/>
      <c r="B5" s="10"/>
      <c r="C5" s="10"/>
      <c r="D5" s="2"/>
      <c r="E5" s="2"/>
      <c r="F5" s="14"/>
      <c r="G5" s="14"/>
      <c r="H5" s="59"/>
      <c r="I5" s="14"/>
      <c r="J5" s="130" t="s">
        <v>79</v>
      </c>
      <c r="K5" s="131"/>
    </row>
    <row r="6" spans="1:11" s="1" customFormat="1" ht="18" customHeight="1">
      <c r="A6" s="2"/>
      <c r="B6" s="10"/>
      <c r="C6" s="10"/>
      <c r="D6" s="2"/>
      <c r="E6" s="2"/>
      <c r="F6" s="9" t="s">
        <v>10</v>
      </c>
      <c r="G6" s="9"/>
      <c r="H6" s="60"/>
      <c r="I6" s="9"/>
      <c r="J6" s="9"/>
      <c r="K6" s="9" t="s">
        <v>11</v>
      </c>
    </row>
    <row r="7" spans="1:11" s="1" customFormat="1" ht="18" customHeight="1">
      <c r="A7" s="2"/>
      <c r="B7" s="10"/>
      <c r="C7" s="10"/>
      <c r="D7" s="2"/>
      <c r="E7" s="2"/>
      <c r="F7" s="127"/>
      <c r="G7" s="128"/>
      <c r="H7" s="61"/>
      <c r="I7" s="15"/>
      <c r="J7" s="15"/>
      <c r="K7" s="135" t="s">
        <v>12</v>
      </c>
    </row>
    <row r="8" spans="1:11" s="1" customFormat="1" ht="18" customHeight="1">
      <c r="A8" s="2"/>
      <c r="B8" s="10"/>
      <c r="C8" s="10"/>
      <c r="D8" s="2"/>
      <c r="E8" s="2"/>
      <c r="F8" s="9" t="s">
        <v>13</v>
      </c>
      <c r="G8" s="9"/>
      <c r="H8" s="60"/>
      <c r="I8" s="9"/>
      <c r="J8" s="9"/>
      <c r="K8" s="135"/>
    </row>
    <row r="9" spans="1:7" ht="18.75">
      <c r="A9" s="2"/>
      <c r="B9" s="10"/>
      <c r="C9" s="10"/>
      <c r="D9" s="2"/>
      <c r="E9" s="2"/>
      <c r="F9" s="2"/>
      <c r="G9" s="1"/>
    </row>
    <row r="10" spans="1:7" ht="18.75">
      <c r="A10" s="2"/>
      <c r="B10" s="136" t="s">
        <v>73</v>
      </c>
      <c r="C10" s="136"/>
      <c r="D10" s="136"/>
      <c r="E10" s="136"/>
      <c r="F10" s="136"/>
      <c r="G10" s="1"/>
    </row>
    <row r="11" spans="1:7" ht="18.75">
      <c r="A11" s="16"/>
      <c r="B11" s="137" t="s">
        <v>78</v>
      </c>
      <c r="C11" s="137"/>
      <c r="D11" s="137"/>
      <c r="E11" s="137"/>
      <c r="F11" s="137"/>
      <c r="G11" s="3"/>
    </row>
    <row r="12" spans="1:7" ht="18.75">
      <c r="A12" s="2"/>
      <c r="B12" s="138" t="s">
        <v>74</v>
      </c>
      <c r="C12" s="138"/>
      <c r="D12" s="138"/>
      <c r="E12" s="138"/>
      <c r="F12" s="138"/>
      <c r="G12" s="1"/>
    </row>
    <row r="13" spans="1:7" ht="18.75">
      <c r="A13" s="2"/>
      <c r="B13" s="17"/>
      <c r="C13" s="17"/>
      <c r="D13" s="18"/>
      <c r="E13" s="18"/>
      <c r="F13" s="19"/>
      <c r="G13" s="1"/>
    </row>
    <row r="14" spans="1:7" ht="18.75">
      <c r="A14" s="2"/>
      <c r="B14" s="129" t="s">
        <v>75</v>
      </c>
      <c r="C14" s="129"/>
      <c r="D14" s="129"/>
      <c r="E14" s="129"/>
      <c r="F14" s="129"/>
      <c r="G14" s="1"/>
    </row>
    <row r="15" spans="1:7" ht="18.75">
      <c r="A15" s="19"/>
      <c r="B15" s="11"/>
      <c r="C15" s="11"/>
      <c r="D15" s="19"/>
      <c r="E15" s="19"/>
      <c r="F15" s="19"/>
      <c r="G15" s="4"/>
    </row>
    <row r="16" spans="1:7" ht="18.75" customHeight="1">
      <c r="A16" s="56" t="s">
        <v>24</v>
      </c>
      <c r="B16" s="160" t="s">
        <v>26</v>
      </c>
      <c r="C16" s="54" t="s">
        <v>27</v>
      </c>
      <c r="D16" s="160" t="s">
        <v>30</v>
      </c>
      <c r="E16" s="160" t="s">
        <v>31</v>
      </c>
      <c r="F16" s="162" t="s">
        <v>33</v>
      </c>
      <c r="G16" s="1"/>
    </row>
    <row r="17" spans="1:7" ht="18.75">
      <c r="A17" s="55" t="s">
        <v>25</v>
      </c>
      <c r="B17" s="161"/>
      <c r="C17" s="55" t="s">
        <v>28</v>
      </c>
      <c r="D17" s="161"/>
      <c r="E17" s="161"/>
      <c r="F17" s="161"/>
      <c r="G17" s="1"/>
    </row>
    <row r="18" spans="1:7" ht="18.75">
      <c r="A18" s="150">
        <v>1</v>
      </c>
      <c r="B18" s="150" t="s">
        <v>34</v>
      </c>
      <c r="C18" s="21" t="s">
        <v>35</v>
      </c>
      <c r="D18" s="22">
        <v>1</v>
      </c>
      <c r="E18" s="8">
        <v>8133</v>
      </c>
      <c r="F18" s="8">
        <f aca="true" t="shared" si="0" ref="F18:F23">E18*D18</f>
        <v>8133</v>
      </c>
      <c r="G18" s="1"/>
    </row>
    <row r="19" spans="1:7" ht="18.75">
      <c r="A19" s="151"/>
      <c r="B19" s="151"/>
      <c r="C19" s="21" t="s">
        <v>0</v>
      </c>
      <c r="D19" s="22">
        <v>1</v>
      </c>
      <c r="E19" s="8">
        <v>6111.75</v>
      </c>
      <c r="F19" s="8">
        <f t="shared" si="0"/>
        <v>6111.75</v>
      </c>
      <c r="G19" s="1"/>
    </row>
    <row r="20" spans="1:7" ht="112.5">
      <c r="A20" s="21">
        <v>2</v>
      </c>
      <c r="B20" s="21" t="s">
        <v>16</v>
      </c>
      <c r="C20" s="24" t="s">
        <v>36</v>
      </c>
      <c r="D20" s="22">
        <v>1</v>
      </c>
      <c r="E20" s="8">
        <v>6600</v>
      </c>
      <c r="F20" s="8">
        <f t="shared" si="0"/>
        <v>6600</v>
      </c>
      <c r="G20" s="1"/>
    </row>
    <row r="21" spans="1:7" ht="75">
      <c r="A21" s="21">
        <v>3</v>
      </c>
      <c r="B21" s="21" t="s">
        <v>16</v>
      </c>
      <c r="C21" s="21" t="s">
        <v>17</v>
      </c>
      <c r="D21" s="22">
        <v>1</v>
      </c>
      <c r="E21" s="8">
        <v>6547.5</v>
      </c>
      <c r="F21" s="8">
        <f t="shared" si="0"/>
        <v>6547.5</v>
      </c>
      <c r="G21" s="1"/>
    </row>
    <row r="22" spans="1:7" ht="75">
      <c r="A22" s="21">
        <v>4</v>
      </c>
      <c r="B22" s="21" t="s">
        <v>16</v>
      </c>
      <c r="C22" s="21" t="s">
        <v>18</v>
      </c>
      <c r="D22" s="22">
        <v>1</v>
      </c>
      <c r="E22" s="8">
        <v>6547.5</v>
      </c>
      <c r="F22" s="8">
        <f t="shared" si="0"/>
        <v>6547.5</v>
      </c>
      <c r="G22" s="1"/>
    </row>
    <row r="23" spans="1:7" ht="75">
      <c r="A23" s="21">
        <v>5</v>
      </c>
      <c r="B23" s="21" t="s">
        <v>16</v>
      </c>
      <c r="C23" s="21" t="s">
        <v>19</v>
      </c>
      <c r="D23" s="22">
        <v>7</v>
      </c>
      <c r="E23" s="22">
        <v>6650</v>
      </c>
      <c r="F23" s="8">
        <f t="shared" si="0"/>
        <v>46550</v>
      </c>
      <c r="G23" s="1"/>
    </row>
    <row r="24" spans="1:7" ht="18.75">
      <c r="A24" s="25"/>
      <c r="B24" s="26"/>
      <c r="C24" s="26"/>
      <c r="D24" s="28">
        <f>SUM(D18:D23)</f>
        <v>12</v>
      </c>
      <c r="E24" s="28">
        <f>SUM(E18:E23)+(E23*6)</f>
        <v>80489.75</v>
      </c>
      <c r="F24" s="29">
        <f>SUM(F18:F23)</f>
        <v>80489.75</v>
      </c>
      <c r="G24" s="1"/>
    </row>
    <row r="25" spans="1:7" ht="18.75">
      <c r="A25" s="167" t="s">
        <v>20</v>
      </c>
      <c r="B25" s="168"/>
      <c r="C25" s="168"/>
      <c r="D25" s="168"/>
      <c r="E25" s="168"/>
      <c r="F25" s="169"/>
      <c r="G25" s="1"/>
    </row>
    <row r="26" spans="1:7" ht="37.5">
      <c r="A26" s="150">
        <v>6</v>
      </c>
      <c r="B26" s="150" t="s">
        <v>21</v>
      </c>
      <c r="C26" s="21" t="s">
        <v>82</v>
      </c>
      <c r="D26" s="22">
        <v>1</v>
      </c>
      <c r="E26" s="22">
        <v>5723.5</v>
      </c>
      <c r="F26" s="8">
        <f>E26*D26</f>
        <v>5723.5</v>
      </c>
      <c r="G26" s="1"/>
    </row>
    <row r="27" spans="1:7" ht="18.75">
      <c r="A27" s="143"/>
      <c r="B27" s="143"/>
      <c r="C27" s="21" t="s">
        <v>90</v>
      </c>
      <c r="D27" s="22"/>
      <c r="E27" s="22"/>
      <c r="F27" s="8"/>
      <c r="G27" s="1"/>
    </row>
    <row r="28" spans="1:7" ht="37.5">
      <c r="A28" s="143"/>
      <c r="B28" s="143"/>
      <c r="C28" s="21" t="s">
        <v>83</v>
      </c>
      <c r="D28" s="22">
        <v>1</v>
      </c>
      <c r="E28" s="22">
        <v>5685</v>
      </c>
      <c r="F28" s="8">
        <f>E28*D28</f>
        <v>5685</v>
      </c>
      <c r="G28" s="1"/>
    </row>
    <row r="29" spans="1:7" ht="18.75">
      <c r="A29" s="143"/>
      <c r="B29" s="143"/>
      <c r="C29" s="21" t="s">
        <v>88</v>
      </c>
      <c r="D29" s="22"/>
      <c r="E29" s="22"/>
      <c r="F29" s="8"/>
      <c r="G29" s="1"/>
    </row>
    <row r="30" spans="1:7" ht="18.75">
      <c r="A30" s="151"/>
      <c r="B30" s="151"/>
      <c r="C30" s="24" t="s">
        <v>89</v>
      </c>
      <c r="D30" s="22">
        <v>11</v>
      </c>
      <c r="E30" s="22">
        <v>4695</v>
      </c>
      <c r="F30" s="8">
        <f>E30*D30</f>
        <v>51645</v>
      </c>
      <c r="G30" s="1"/>
    </row>
    <row r="31" spans="1:7" ht="12.75">
      <c r="A31" s="150">
        <v>7</v>
      </c>
      <c r="B31" s="150" t="s">
        <v>22</v>
      </c>
      <c r="C31" s="150" t="s">
        <v>37</v>
      </c>
      <c r="D31" s="160">
        <v>1</v>
      </c>
      <c r="E31" s="160">
        <v>4307.5</v>
      </c>
      <c r="F31" s="171">
        <f aca="true" t="shared" si="1" ref="F31:F49">E31*D31</f>
        <v>4307.5</v>
      </c>
      <c r="G31" s="1"/>
    </row>
    <row r="32" spans="1:7" ht="12.75">
      <c r="A32" s="143"/>
      <c r="B32" s="143"/>
      <c r="C32" s="151"/>
      <c r="D32" s="161"/>
      <c r="E32" s="170"/>
      <c r="F32" s="172"/>
      <c r="G32" s="1"/>
    </row>
    <row r="33" spans="1:7" ht="18.75">
      <c r="A33" s="151"/>
      <c r="B33" s="151"/>
      <c r="C33" s="21" t="s">
        <v>2</v>
      </c>
      <c r="D33" s="57">
        <v>2</v>
      </c>
      <c r="E33" s="76">
        <v>4307.5</v>
      </c>
      <c r="F33" s="8">
        <f t="shared" si="1"/>
        <v>8615</v>
      </c>
      <c r="G33" s="1"/>
    </row>
    <row r="34" spans="1:7" ht="37.5">
      <c r="A34" s="150">
        <v>8</v>
      </c>
      <c r="B34" s="150" t="s">
        <v>38</v>
      </c>
      <c r="C34" s="21" t="s">
        <v>39</v>
      </c>
      <c r="D34" s="22">
        <v>1</v>
      </c>
      <c r="E34" s="75">
        <v>4307.5</v>
      </c>
      <c r="F34" s="8">
        <f t="shared" si="1"/>
        <v>4307.5</v>
      </c>
      <c r="G34" s="1"/>
    </row>
    <row r="35" spans="1:7" ht="37.5">
      <c r="A35" s="143"/>
      <c r="B35" s="143"/>
      <c r="C35" s="21" t="s">
        <v>40</v>
      </c>
      <c r="D35" s="57">
        <v>4</v>
      </c>
      <c r="E35" s="76">
        <v>4307.5</v>
      </c>
      <c r="F35" s="8">
        <f t="shared" si="1"/>
        <v>17230</v>
      </c>
      <c r="G35" s="1"/>
    </row>
    <row r="36" spans="1:7" ht="18.75">
      <c r="A36" s="151"/>
      <c r="B36" s="151"/>
      <c r="C36" s="21" t="s">
        <v>23</v>
      </c>
      <c r="D36" s="57">
        <v>1</v>
      </c>
      <c r="E36" s="75">
        <v>4307.5</v>
      </c>
      <c r="F36" s="8">
        <f t="shared" si="1"/>
        <v>4307.5</v>
      </c>
      <c r="G36" s="1"/>
    </row>
    <row r="37" spans="1:7" ht="75">
      <c r="A37" s="150">
        <v>9</v>
      </c>
      <c r="B37" s="150" t="s">
        <v>41</v>
      </c>
      <c r="C37" s="21" t="s">
        <v>42</v>
      </c>
      <c r="D37" s="22">
        <v>1</v>
      </c>
      <c r="E37" s="75">
        <v>4307.5</v>
      </c>
      <c r="F37" s="8">
        <f t="shared" si="1"/>
        <v>4307.5</v>
      </c>
      <c r="G37" s="1"/>
    </row>
    <row r="38" spans="1:7" ht="19.5" thickBot="1">
      <c r="A38" s="177"/>
      <c r="B38" s="177"/>
      <c r="C38" s="21" t="s">
        <v>2</v>
      </c>
      <c r="D38" s="22">
        <v>2</v>
      </c>
      <c r="E38" s="75">
        <v>4307.5</v>
      </c>
      <c r="F38" s="8">
        <f t="shared" si="1"/>
        <v>8615</v>
      </c>
      <c r="G38" s="1"/>
    </row>
    <row r="39" spans="1:7" ht="12.75">
      <c r="A39" s="153" t="s">
        <v>43</v>
      </c>
      <c r="B39" s="174" t="s">
        <v>44</v>
      </c>
      <c r="C39" s="163" t="s">
        <v>45</v>
      </c>
      <c r="D39" s="160">
        <v>1</v>
      </c>
      <c r="E39" s="165">
        <v>4307.5</v>
      </c>
      <c r="F39" s="171">
        <f t="shared" si="1"/>
        <v>4307.5</v>
      </c>
      <c r="G39" s="1"/>
    </row>
    <row r="40" spans="1:7" ht="13.5" thickBot="1">
      <c r="A40" s="145"/>
      <c r="B40" s="175"/>
      <c r="C40" s="164"/>
      <c r="D40" s="183"/>
      <c r="E40" s="166"/>
      <c r="F40" s="172"/>
      <c r="G40" s="1"/>
    </row>
    <row r="41" spans="1:7" ht="19.5" thickBot="1">
      <c r="A41" s="145"/>
      <c r="B41" s="175"/>
      <c r="C41" s="31" t="s">
        <v>2</v>
      </c>
      <c r="D41" s="32">
        <v>1</v>
      </c>
      <c r="E41" s="75">
        <v>4307.5</v>
      </c>
      <c r="F41" s="8">
        <f t="shared" si="1"/>
        <v>4307.5</v>
      </c>
      <c r="G41" s="1"/>
    </row>
    <row r="42" spans="1:7" ht="18.75">
      <c r="A42" s="173"/>
      <c r="B42" s="176"/>
      <c r="C42" s="33" t="s">
        <v>46</v>
      </c>
      <c r="D42" s="34">
        <v>2</v>
      </c>
      <c r="E42" s="75">
        <v>4307.5</v>
      </c>
      <c r="F42" s="8">
        <f t="shared" si="1"/>
        <v>8615</v>
      </c>
      <c r="G42" s="1"/>
    </row>
    <row r="43" spans="1:7" ht="56.25">
      <c r="A43" s="150">
        <v>11</v>
      </c>
      <c r="B43" s="150" t="s">
        <v>47</v>
      </c>
      <c r="C43" s="21" t="s">
        <v>48</v>
      </c>
      <c r="D43" s="22">
        <v>1</v>
      </c>
      <c r="E43" s="75">
        <v>4307.5</v>
      </c>
      <c r="F43" s="8">
        <f t="shared" si="1"/>
        <v>4307.5</v>
      </c>
      <c r="G43" s="1"/>
    </row>
    <row r="44" spans="1:7" ht="56.25">
      <c r="A44" s="151"/>
      <c r="B44" s="151"/>
      <c r="C44" s="21" t="s">
        <v>49</v>
      </c>
      <c r="D44" s="22">
        <v>1</v>
      </c>
      <c r="E44" s="75">
        <v>4307.5</v>
      </c>
      <c r="F44" s="8">
        <f t="shared" si="1"/>
        <v>4307.5</v>
      </c>
      <c r="G44" s="1"/>
    </row>
    <row r="45" spans="1:7" ht="18.75">
      <c r="A45" s="150">
        <v>12</v>
      </c>
      <c r="B45" s="150" t="s">
        <v>50</v>
      </c>
      <c r="C45" s="21" t="s">
        <v>51</v>
      </c>
      <c r="D45" s="22">
        <v>1</v>
      </c>
      <c r="E45" s="75">
        <v>4307.5</v>
      </c>
      <c r="F45" s="8">
        <f t="shared" si="1"/>
        <v>4307.5</v>
      </c>
      <c r="G45" s="1"/>
    </row>
    <row r="46" spans="1:7" ht="18.75">
      <c r="A46" s="143"/>
      <c r="B46" s="143"/>
      <c r="C46" s="21" t="s">
        <v>2</v>
      </c>
      <c r="D46" s="22">
        <v>1</v>
      </c>
      <c r="E46" s="75">
        <v>4307.5</v>
      </c>
      <c r="F46" s="8">
        <f t="shared" si="1"/>
        <v>4307.5</v>
      </c>
      <c r="G46" s="1"/>
    </row>
    <row r="47" spans="1:7" ht="37.5">
      <c r="A47" s="151"/>
      <c r="B47" s="151"/>
      <c r="C47" s="21" t="s">
        <v>52</v>
      </c>
      <c r="D47" s="22">
        <v>4</v>
      </c>
      <c r="E47" s="75">
        <v>4307.5</v>
      </c>
      <c r="F47" s="8">
        <f t="shared" si="1"/>
        <v>17230</v>
      </c>
      <c r="G47" s="1"/>
    </row>
    <row r="48" spans="1:7" ht="37.5">
      <c r="A48" s="178">
        <v>13</v>
      </c>
      <c r="B48" s="179" t="s">
        <v>53</v>
      </c>
      <c r="C48" s="21" t="s">
        <v>54</v>
      </c>
      <c r="D48" s="22">
        <v>1</v>
      </c>
      <c r="E48" s="75">
        <v>4307.5</v>
      </c>
      <c r="F48" s="8">
        <f t="shared" si="1"/>
        <v>4307.5</v>
      </c>
      <c r="G48" s="1"/>
    </row>
    <row r="49" spans="1:7" ht="19.5" thickBot="1">
      <c r="A49" s="154"/>
      <c r="B49" s="156"/>
      <c r="C49" s="21" t="s">
        <v>81</v>
      </c>
      <c r="D49" s="22">
        <v>1</v>
      </c>
      <c r="E49" s="75">
        <v>4307.5</v>
      </c>
      <c r="F49" s="8">
        <f t="shared" si="1"/>
        <v>4307.5</v>
      </c>
      <c r="G49" s="1"/>
    </row>
    <row r="50" spans="1:7" ht="56.25">
      <c r="A50" s="153">
        <v>14</v>
      </c>
      <c r="B50" s="155" t="s">
        <v>55</v>
      </c>
      <c r="C50" s="21" t="s">
        <v>56</v>
      </c>
      <c r="D50" s="22">
        <v>1</v>
      </c>
      <c r="E50" s="75">
        <v>4307.5</v>
      </c>
      <c r="F50" s="8">
        <f>E50*D50</f>
        <v>4307.5</v>
      </c>
      <c r="G50" s="1"/>
    </row>
    <row r="51" spans="1:7" ht="19.5" thickBot="1">
      <c r="A51" s="154"/>
      <c r="B51" s="156"/>
      <c r="C51" s="21" t="s">
        <v>2</v>
      </c>
      <c r="D51" s="22">
        <v>2</v>
      </c>
      <c r="E51" s="75">
        <v>4307.5</v>
      </c>
      <c r="F51" s="8">
        <f>E51*D51</f>
        <v>8615</v>
      </c>
      <c r="G51" s="1"/>
    </row>
    <row r="52" spans="1:7" ht="19.5" thickBot="1">
      <c r="A52" s="35"/>
      <c r="B52" s="36"/>
      <c r="C52" s="37"/>
      <c r="D52" s="38">
        <f>SUM(D26:D51)</f>
        <v>42</v>
      </c>
      <c r="E52" s="38">
        <f>SUM(E26:E51)+(E51*18)</f>
        <v>175481</v>
      </c>
      <c r="F52" s="39">
        <f>SUM(F26:F51)</f>
        <v>187971</v>
      </c>
      <c r="G52" s="1"/>
    </row>
    <row r="53" spans="1:7" ht="19.5" thickBot="1">
      <c r="A53" s="180" t="s">
        <v>57</v>
      </c>
      <c r="B53" s="181"/>
      <c r="C53" s="181"/>
      <c r="D53" s="181"/>
      <c r="E53" s="181"/>
      <c r="F53" s="182"/>
      <c r="G53" s="1"/>
    </row>
    <row r="54" spans="1:7" ht="75">
      <c r="A54" s="153">
        <v>15</v>
      </c>
      <c r="B54" s="155" t="s">
        <v>58</v>
      </c>
      <c r="C54" s="21" t="s">
        <v>59</v>
      </c>
      <c r="D54" s="22">
        <v>1</v>
      </c>
      <c r="E54" s="75">
        <v>4307.5</v>
      </c>
      <c r="F54" s="8">
        <f aca="true" t="shared" si="2" ref="F54:F63">E54*D54</f>
        <v>4307.5</v>
      </c>
      <c r="G54" s="1"/>
    </row>
    <row r="55" spans="1:7" ht="18.75">
      <c r="A55" s="145"/>
      <c r="B55" s="146"/>
      <c r="C55" s="21" t="s">
        <v>81</v>
      </c>
      <c r="D55" s="22">
        <v>2</v>
      </c>
      <c r="E55" s="75">
        <v>4307.5</v>
      </c>
      <c r="F55" s="8">
        <f t="shared" si="2"/>
        <v>8615</v>
      </c>
      <c r="G55" s="1"/>
    </row>
    <row r="56" spans="1:7" ht="19.5" thickBot="1">
      <c r="A56" s="154"/>
      <c r="B56" s="156"/>
      <c r="C56" s="21" t="s">
        <v>60</v>
      </c>
      <c r="D56" s="22">
        <v>4</v>
      </c>
      <c r="E56" s="75">
        <v>4307.5</v>
      </c>
      <c r="F56" s="8">
        <f t="shared" si="2"/>
        <v>17230</v>
      </c>
      <c r="G56" s="1"/>
    </row>
    <row r="57" spans="1:7" ht="18.75">
      <c r="A57" s="153">
        <v>16</v>
      </c>
      <c r="B57" s="155" t="s">
        <v>6</v>
      </c>
      <c r="C57" s="21" t="s">
        <v>61</v>
      </c>
      <c r="D57" s="22">
        <v>1</v>
      </c>
      <c r="E57" s="75">
        <v>4307.5</v>
      </c>
      <c r="F57" s="8">
        <f t="shared" si="2"/>
        <v>4307.5</v>
      </c>
      <c r="G57" s="1"/>
    </row>
    <row r="58" spans="1:7" ht="18.75">
      <c r="A58" s="145"/>
      <c r="B58" s="146"/>
      <c r="C58" s="21" t="s">
        <v>80</v>
      </c>
      <c r="D58" s="22">
        <v>2</v>
      </c>
      <c r="E58" s="75">
        <v>4307.5</v>
      </c>
      <c r="F58" s="8">
        <f t="shared" si="2"/>
        <v>8615</v>
      </c>
      <c r="G58" s="1"/>
    </row>
    <row r="59" spans="1:7" ht="18.75">
      <c r="A59" s="145"/>
      <c r="B59" s="146"/>
      <c r="C59" s="21" t="s">
        <v>62</v>
      </c>
      <c r="D59" s="22">
        <v>1</v>
      </c>
      <c r="E59" s="75">
        <v>4307.5</v>
      </c>
      <c r="F59" s="8">
        <f t="shared" si="2"/>
        <v>4307.5</v>
      </c>
      <c r="G59" s="1"/>
    </row>
    <row r="60" spans="1:7" ht="18.75">
      <c r="A60" s="145"/>
      <c r="B60" s="146"/>
      <c r="C60" s="21" t="s">
        <v>63</v>
      </c>
      <c r="D60" s="22">
        <v>1</v>
      </c>
      <c r="E60" s="75">
        <v>4307.5</v>
      </c>
      <c r="F60" s="8">
        <f t="shared" si="2"/>
        <v>4307.5</v>
      </c>
      <c r="G60" s="1"/>
    </row>
    <row r="61" spans="1:7" ht="19.5" thickBot="1">
      <c r="A61" s="154"/>
      <c r="B61" s="156"/>
      <c r="C61" s="21" t="s">
        <v>64</v>
      </c>
      <c r="D61" s="22">
        <v>8</v>
      </c>
      <c r="E61" s="75">
        <v>4307.5</v>
      </c>
      <c r="F61" s="8">
        <f t="shared" si="2"/>
        <v>34460</v>
      </c>
      <c r="G61" s="1"/>
    </row>
    <row r="62" spans="1:7" ht="19.5" thickBot="1">
      <c r="A62" s="52">
        <v>16</v>
      </c>
      <c r="B62" s="53" t="s">
        <v>65</v>
      </c>
      <c r="C62" s="21" t="s">
        <v>8</v>
      </c>
      <c r="D62" s="22">
        <v>2</v>
      </c>
      <c r="E62" s="75">
        <v>4307.5</v>
      </c>
      <c r="F62" s="8">
        <f t="shared" si="2"/>
        <v>8615</v>
      </c>
      <c r="G62" s="1"/>
    </row>
    <row r="63" spans="1:7" ht="18.75">
      <c r="A63" s="21">
        <v>17</v>
      </c>
      <c r="B63" s="21" t="s">
        <v>66</v>
      </c>
      <c r="C63" s="21" t="s">
        <v>67</v>
      </c>
      <c r="D63" s="22">
        <v>1</v>
      </c>
      <c r="E63" s="75">
        <v>4307.5</v>
      </c>
      <c r="F63" s="8">
        <f t="shared" si="2"/>
        <v>4307.5</v>
      </c>
      <c r="G63" s="1"/>
    </row>
    <row r="64" spans="1:7" ht="18.75">
      <c r="A64" s="25"/>
      <c r="B64" s="26"/>
      <c r="C64" s="26"/>
      <c r="D64" s="28">
        <f>SUM(D54:D63)</f>
        <v>23</v>
      </c>
      <c r="E64" s="50">
        <f>SUM(E54:E63)+(E62*3)</f>
        <v>55997.5</v>
      </c>
      <c r="F64" s="42">
        <f>SUM(F54:F63)</f>
        <v>99072.5</v>
      </c>
      <c r="G64" s="1"/>
    </row>
    <row r="65" spans="1:7" ht="18.75">
      <c r="A65" s="167" t="s">
        <v>68</v>
      </c>
      <c r="B65" s="168"/>
      <c r="C65" s="168"/>
      <c r="D65" s="168"/>
      <c r="E65" s="168"/>
      <c r="F65" s="169"/>
      <c r="G65" s="1"/>
    </row>
    <row r="66" spans="1:7" ht="37.5">
      <c r="A66" s="150">
        <v>18</v>
      </c>
      <c r="B66" s="150" t="s">
        <v>69</v>
      </c>
      <c r="C66" s="21" t="s">
        <v>70</v>
      </c>
      <c r="D66" s="22">
        <v>1</v>
      </c>
      <c r="E66" s="30">
        <v>3200</v>
      </c>
      <c r="F66" s="8">
        <f>E66*D66</f>
        <v>3200</v>
      </c>
      <c r="G66" s="1"/>
    </row>
    <row r="67" spans="1:7" ht="18.75">
      <c r="A67" s="143"/>
      <c r="B67" s="143"/>
      <c r="C67" s="21" t="s">
        <v>71</v>
      </c>
      <c r="D67" s="22">
        <v>1</v>
      </c>
      <c r="E67" s="30">
        <v>3200</v>
      </c>
      <c r="F67" s="8">
        <f>E67*D67</f>
        <v>3200</v>
      </c>
      <c r="G67" s="1"/>
    </row>
    <row r="68" spans="1:7" ht="18.75">
      <c r="A68" s="143"/>
      <c r="B68" s="143"/>
      <c r="C68" s="21" t="s">
        <v>72</v>
      </c>
      <c r="D68" s="22">
        <v>1</v>
      </c>
      <c r="E68" s="30">
        <v>3200</v>
      </c>
      <c r="F68" s="8">
        <f>E68*D68</f>
        <v>3200</v>
      </c>
      <c r="G68" s="1"/>
    </row>
    <row r="69" spans="1:7" ht="18.75">
      <c r="A69" s="151"/>
      <c r="B69" s="151"/>
      <c r="C69" s="21" t="s">
        <v>3</v>
      </c>
      <c r="D69" s="22">
        <v>4</v>
      </c>
      <c r="E69" s="30">
        <v>3200</v>
      </c>
      <c r="F69" s="8">
        <f>E69*D69</f>
        <v>12800</v>
      </c>
      <c r="G69" s="1"/>
    </row>
    <row r="70" spans="1:7" ht="18.75">
      <c r="A70" s="2"/>
      <c r="B70" s="43"/>
      <c r="C70" s="43"/>
      <c r="D70" s="45">
        <f>SUM(D66:D69)</f>
        <v>7</v>
      </c>
      <c r="E70" s="5"/>
      <c r="F70" s="73">
        <f>SUM(F66:F69)</f>
        <v>22400</v>
      </c>
      <c r="G70" s="1"/>
    </row>
    <row r="71" spans="1:7" ht="20.25">
      <c r="A71" s="2"/>
      <c r="B71" s="43"/>
      <c r="C71" s="43"/>
      <c r="D71" s="5">
        <f>D70+D64+D52+D24</f>
        <v>84</v>
      </c>
      <c r="E71" s="5">
        <f>SUM(E66:E70)</f>
        <v>12800</v>
      </c>
      <c r="F71" s="74">
        <f>F70+F52+F24+F64</f>
        <v>389933.25</v>
      </c>
      <c r="G71" s="1"/>
    </row>
    <row r="72" spans="1:7" ht="18.75">
      <c r="A72" s="2"/>
      <c r="B72" s="19"/>
      <c r="C72" s="19"/>
      <c r="D72" s="6"/>
      <c r="E72" s="2"/>
      <c r="F72" s="2"/>
      <c r="G72" s="1"/>
    </row>
    <row r="73" spans="1:7" ht="18">
      <c r="A73" s="7"/>
      <c r="B73" s="7"/>
      <c r="C73" s="7"/>
      <c r="D73" s="135" t="s">
        <v>14</v>
      </c>
      <c r="E73" s="135"/>
      <c r="F73" s="7"/>
      <c r="G73" s="7"/>
    </row>
    <row r="74" spans="1:7" ht="18">
      <c r="A74" s="7"/>
      <c r="B74" s="7"/>
      <c r="C74" s="7"/>
      <c r="D74" s="135"/>
      <c r="E74" s="135"/>
      <c r="F74" s="7"/>
      <c r="G74" s="7"/>
    </row>
    <row r="75" spans="1:7" ht="18">
      <c r="A75" s="7"/>
      <c r="B75" s="7"/>
      <c r="C75" s="7"/>
      <c r="D75" s="135" t="s">
        <v>14</v>
      </c>
      <c r="E75" s="135"/>
      <c r="F75" s="7"/>
      <c r="G75" s="7"/>
    </row>
  </sheetData>
  <sheetProtection/>
  <mergeCells count="54">
    <mergeCell ref="D74:E74"/>
    <mergeCell ref="D75:E75"/>
    <mergeCell ref="F2:K2"/>
    <mergeCell ref="F3:K3"/>
    <mergeCell ref="F4:K4"/>
    <mergeCell ref="J5:K5"/>
    <mergeCell ref="F7:G7"/>
    <mergeCell ref="K7:K8"/>
    <mergeCell ref="F31:F32"/>
    <mergeCell ref="D39:D40"/>
    <mergeCell ref="A57:A61"/>
    <mergeCell ref="B57:B61"/>
    <mergeCell ref="A65:F65"/>
    <mergeCell ref="A66:A69"/>
    <mergeCell ref="B66:B69"/>
    <mergeCell ref="D73:E73"/>
    <mergeCell ref="A48:A49"/>
    <mergeCell ref="B48:B49"/>
    <mergeCell ref="A50:A51"/>
    <mergeCell ref="B50:B51"/>
    <mergeCell ref="A53:F53"/>
    <mergeCell ref="A54:A56"/>
    <mergeCell ref="B54:B56"/>
    <mergeCell ref="A45:A47"/>
    <mergeCell ref="B45:B47"/>
    <mergeCell ref="A39:A42"/>
    <mergeCell ref="B39:B42"/>
    <mergeCell ref="A37:A38"/>
    <mergeCell ref="B37:B38"/>
    <mergeCell ref="A18:A19"/>
    <mergeCell ref="B18:B19"/>
    <mergeCell ref="A25:F25"/>
    <mergeCell ref="A26:A30"/>
    <mergeCell ref="E31:E32"/>
    <mergeCell ref="A43:A44"/>
    <mergeCell ref="B43:B44"/>
    <mergeCell ref="A31:A33"/>
    <mergeCell ref="F39:F40"/>
    <mergeCell ref="B26:B30"/>
    <mergeCell ref="C39:C40"/>
    <mergeCell ref="E39:E40"/>
    <mergeCell ref="A34:A36"/>
    <mergeCell ref="B34:B36"/>
    <mergeCell ref="B31:B33"/>
    <mergeCell ref="C31:C32"/>
    <mergeCell ref="D31:D32"/>
    <mergeCell ref="B10:F10"/>
    <mergeCell ref="B11:F11"/>
    <mergeCell ref="B12:F12"/>
    <mergeCell ref="B14:F14"/>
    <mergeCell ref="B16:B17"/>
    <mergeCell ref="D16:D17"/>
    <mergeCell ref="E16:E17"/>
    <mergeCell ref="F16:F17"/>
  </mergeCells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intel-i3</cp:lastModifiedBy>
  <cp:lastPrinted>2017-04-12T10:47:15Z</cp:lastPrinted>
  <dcterms:created xsi:type="dcterms:W3CDTF">1996-10-08T23:32:33Z</dcterms:created>
  <dcterms:modified xsi:type="dcterms:W3CDTF">2017-11-23T13:44:35Z</dcterms:modified>
  <cp:category/>
  <cp:version/>
  <cp:contentType/>
  <cp:contentStatus/>
</cp:coreProperties>
</file>