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20730" windowHeight="10005" firstSheet="4" activeTab="10"/>
  </bookViews>
  <sheets>
    <sheet name="Новоіванівська" sheetId="1" r:id="rId1"/>
    <sheet name="Новояковлівська" sheetId="2" r:id="rId2"/>
    <sheet name="Яснополянська" sheetId="3" r:id="rId3"/>
    <sheet name="Зарічненська" sheetId="4" r:id="rId4"/>
    <sheet name="Новотаврическа" sheetId="5" r:id="rId5"/>
    <sheet name="Комишуваська" sheetId="6" r:id="rId6"/>
    <sheet name="Щасливський НВК" sheetId="7" r:id="rId7"/>
    <sheet name="Магдалинівський НВК" sheetId="8" r:id="rId8"/>
    <sheet name="БДТ" sheetId="9" r:id="rId9"/>
    <sheet name="Оленівський" sheetId="10" r:id="rId10"/>
    <sheet name="садики" sheetId="11" r:id="rId11"/>
  </sheets>
  <calcPr calcId="145621"/>
</workbook>
</file>

<file path=xl/calcChain.xml><?xml version="1.0" encoding="utf-8"?>
<calcChain xmlns="http://schemas.openxmlformats.org/spreadsheetml/2006/main">
  <c r="D50" i="6" l="1"/>
  <c r="D49" i="6"/>
  <c r="E29" i="6"/>
  <c r="H29" i="6"/>
  <c r="D29" i="6"/>
  <c r="D43" i="6"/>
  <c r="I26" i="6"/>
  <c r="G26" i="6"/>
  <c r="G29" i="6" s="1"/>
  <c r="E29" i="5"/>
  <c r="F29" i="5"/>
  <c r="H29" i="5"/>
  <c r="D29" i="5"/>
  <c r="D42" i="5"/>
  <c r="I24" i="5"/>
  <c r="E42" i="5" s="1"/>
  <c r="G24" i="5"/>
  <c r="G29" i="5" s="1"/>
  <c r="D51" i="1"/>
  <c r="G30" i="1"/>
  <c r="I30" i="1" s="1"/>
  <c r="I21" i="10"/>
  <c r="F31" i="10"/>
  <c r="I20" i="10"/>
  <c r="I31" i="10"/>
  <c r="G34" i="10"/>
  <c r="F34" i="10"/>
  <c r="H34" i="10"/>
  <c r="H35" i="10" s="1"/>
  <c r="D34" i="10"/>
  <c r="I30" i="10"/>
  <c r="I29" i="10"/>
  <c r="I28" i="10"/>
  <c r="I27" i="10"/>
  <c r="I26" i="10"/>
  <c r="I25" i="10"/>
  <c r="D54" i="10"/>
  <c r="D52" i="10"/>
  <c r="D50" i="10"/>
  <c r="D48" i="10"/>
  <c r="D47" i="10"/>
  <c r="D46" i="10"/>
  <c r="E35" i="10"/>
  <c r="E50" i="10"/>
  <c r="I24" i="10"/>
  <c r="I23" i="10"/>
  <c r="I22" i="10"/>
  <c r="E47" i="10" s="1"/>
  <c r="G18" i="10"/>
  <c r="D18" i="10"/>
  <c r="I16" i="10"/>
  <c r="E52" i="10" s="1"/>
  <c r="K72" i="11"/>
  <c r="J68" i="11"/>
  <c r="L68" i="11" s="1"/>
  <c r="N68" i="11" s="1"/>
  <c r="J67" i="11"/>
  <c r="L67" i="11" s="1"/>
  <c r="N67" i="11" s="1"/>
  <c r="J66" i="11"/>
  <c r="L66" i="11" s="1"/>
  <c r="N66" i="11" s="1"/>
  <c r="P65" i="11"/>
  <c r="J65" i="11"/>
  <c r="L65" i="11" s="1"/>
  <c r="N65" i="11" s="1"/>
  <c r="J64" i="11"/>
  <c r="L64" i="11" s="1"/>
  <c r="N64" i="11" s="1"/>
  <c r="J63" i="11"/>
  <c r="L63" i="11" s="1"/>
  <c r="N63" i="11" s="1"/>
  <c r="J62" i="11"/>
  <c r="L62" i="11" s="1"/>
  <c r="P61" i="11"/>
  <c r="J61" i="11"/>
  <c r="L61" i="11" s="1"/>
  <c r="N61" i="11" s="1"/>
  <c r="P60" i="11"/>
  <c r="L60" i="11"/>
  <c r="N60" i="11" s="1"/>
  <c r="J60" i="11"/>
  <c r="P59" i="11"/>
  <c r="J59" i="11"/>
  <c r="I18" i="9"/>
  <c r="F23" i="9"/>
  <c r="I23" i="9" s="1"/>
  <c r="D18" i="8"/>
  <c r="G18" i="8"/>
  <c r="D17" i="7"/>
  <c r="D32" i="7" s="1"/>
  <c r="I4" i="7" s="1"/>
  <c r="G17" i="7"/>
  <c r="H17" i="7"/>
  <c r="N5" i="11"/>
  <c r="N7" i="11"/>
  <c r="F23" i="6"/>
  <c r="F25" i="6"/>
  <c r="I25" i="6" s="1"/>
  <c r="E50" i="6" s="1"/>
  <c r="F22" i="6"/>
  <c r="I22" i="6" s="1"/>
  <c r="E45" i="6" s="1"/>
  <c r="I18" i="4"/>
  <c r="I15" i="4"/>
  <c r="I16" i="4"/>
  <c r="I17" i="4"/>
  <c r="I19" i="4"/>
  <c r="I20" i="4"/>
  <c r="I21" i="4"/>
  <c r="I22" i="4"/>
  <c r="I23" i="4"/>
  <c r="I14" i="4"/>
  <c r="E43" i="4" s="1"/>
  <c r="I14" i="3"/>
  <c r="I16" i="3"/>
  <c r="I21" i="3"/>
  <c r="E47" i="3" s="1"/>
  <c r="I23" i="1"/>
  <c r="G28" i="1"/>
  <c r="G25" i="1"/>
  <c r="D40" i="9"/>
  <c r="D35" i="9"/>
  <c r="D34" i="9"/>
  <c r="D45" i="9"/>
  <c r="I24" i="6"/>
  <c r="E49" i="6" s="1"/>
  <c r="D54" i="8"/>
  <c r="D52" i="8"/>
  <c r="D51" i="7"/>
  <c r="D50" i="7"/>
  <c r="K8" i="11"/>
  <c r="J8" i="11"/>
  <c r="M5" i="11"/>
  <c r="F15" i="7" s="1"/>
  <c r="P6" i="11"/>
  <c r="L6" i="11"/>
  <c r="M6" i="11" s="1"/>
  <c r="L46" i="11"/>
  <c r="N46" i="11" s="1"/>
  <c r="I20" i="9"/>
  <c r="I15" i="9"/>
  <c r="I16" i="9"/>
  <c r="E35" i="9" s="1"/>
  <c r="I17" i="9"/>
  <c r="E40" i="9" s="1"/>
  <c r="I14" i="9"/>
  <c r="I21" i="8"/>
  <c r="G29" i="9"/>
  <c r="E34" i="8"/>
  <c r="F34" i="8"/>
  <c r="G34" i="8"/>
  <c r="G35" i="8" s="1"/>
  <c r="H34" i="8"/>
  <c r="H35" i="8" s="1"/>
  <c r="D34" i="8"/>
  <c r="D35" i="8" s="1"/>
  <c r="I4" i="8" s="1"/>
  <c r="I29" i="8"/>
  <c r="I30" i="8"/>
  <c r="I31" i="8"/>
  <c r="I32" i="8"/>
  <c r="E50" i="8" s="1"/>
  <c r="I33" i="8"/>
  <c r="I28" i="8"/>
  <c r="I22" i="8"/>
  <c r="I23" i="8"/>
  <c r="I24" i="8"/>
  <c r="I20" i="7"/>
  <c r="E15" i="8"/>
  <c r="E16" i="8"/>
  <c r="E17" i="8"/>
  <c r="E14" i="8"/>
  <c r="L47" i="11"/>
  <c r="M47" i="11" s="1"/>
  <c r="K49" i="11"/>
  <c r="P45" i="11"/>
  <c r="L45" i="11"/>
  <c r="N45" i="11" s="1"/>
  <c r="P44" i="11"/>
  <c r="P49" i="11" s="1"/>
  <c r="L44" i="11"/>
  <c r="N44" i="11" s="1"/>
  <c r="I28" i="7"/>
  <c r="E45" i="7" s="1"/>
  <c r="I29" i="7"/>
  <c r="E49" i="7" s="1"/>
  <c r="I30" i="7"/>
  <c r="I31" i="7"/>
  <c r="E47" i="7" s="1"/>
  <c r="I27" i="7"/>
  <c r="I21" i="7"/>
  <c r="I22" i="7"/>
  <c r="I23" i="7"/>
  <c r="I24" i="7"/>
  <c r="M7" i="11"/>
  <c r="F16" i="7" s="1"/>
  <c r="P4" i="11"/>
  <c r="P8" i="11" s="1"/>
  <c r="L4" i="11"/>
  <c r="N4" i="11" s="1"/>
  <c r="I19" i="6"/>
  <c r="E48" i="6" s="1"/>
  <c r="I15" i="6"/>
  <c r="I16" i="6"/>
  <c r="I17" i="6"/>
  <c r="E41" i="6" s="1"/>
  <c r="I18" i="6"/>
  <c r="E46" i="6" s="1"/>
  <c r="I20" i="6"/>
  <c r="E43" i="6" s="1"/>
  <c r="I21" i="6"/>
  <c r="E44" i="6" s="1"/>
  <c r="I23" i="6"/>
  <c r="E47" i="6" s="1"/>
  <c r="I14" i="6"/>
  <c r="I29" i="6" s="1"/>
  <c r="D41" i="5"/>
  <c r="I4" i="5"/>
  <c r="I15" i="5"/>
  <c r="I16" i="5"/>
  <c r="I17" i="5"/>
  <c r="I18" i="5"/>
  <c r="I19" i="5"/>
  <c r="I20" i="5"/>
  <c r="I21" i="5"/>
  <c r="I22" i="5"/>
  <c r="I23" i="5"/>
  <c r="E47" i="5" s="1"/>
  <c r="I14" i="5"/>
  <c r="I29" i="5" s="1"/>
  <c r="I15" i="3"/>
  <c r="I17" i="3"/>
  <c r="E41" i="3" s="1"/>
  <c r="I18" i="3"/>
  <c r="I19" i="3"/>
  <c r="E42" i="3" s="1"/>
  <c r="I20" i="3"/>
  <c r="H29" i="3"/>
  <c r="I15" i="2"/>
  <c r="I16" i="2"/>
  <c r="I17" i="2"/>
  <c r="I18" i="2"/>
  <c r="I19" i="2"/>
  <c r="E42" i="2" s="1"/>
  <c r="E47" i="2"/>
  <c r="I14" i="2"/>
  <c r="H29" i="2"/>
  <c r="D55" i="1"/>
  <c r="I24" i="1"/>
  <c r="I25" i="1"/>
  <c r="I26" i="1"/>
  <c r="I27" i="1"/>
  <c r="I28" i="1"/>
  <c r="E51" i="1" s="1"/>
  <c r="I29" i="1"/>
  <c r="H38" i="1"/>
  <c r="D42" i="4"/>
  <c r="E40" i="4"/>
  <c r="E41" i="4"/>
  <c r="E42" i="4"/>
  <c r="H29" i="4"/>
  <c r="D29" i="4"/>
  <c r="D29" i="9"/>
  <c r="I4" i="9" s="1"/>
  <c r="H29" i="9"/>
  <c r="E29" i="9"/>
  <c r="D50" i="8"/>
  <c r="D48" i="8"/>
  <c r="D47" i="8"/>
  <c r="E47" i="8"/>
  <c r="D46" i="8"/>
  <c r="D45" i="7"/>
  <c r="D49" i="7"/>
  <c r="D43" i="7"/>
  <c r="D47" i="7"/>
  <c r="G32" i="7"/>
  <c r="D47" i="5"/>
  <c r="D47" i="4"/>
  <c r="E47" i="4"/>
  <c r="D47" i="3"/>
  <c r="D47" i="2"/>
  <c r="D47" i="6"/>
  <c r="D46" i="6"/>
  <c r="D45" i="6"/>
  <c r="D44" i="6"/>
  <c r="D48" i="6"/>
  <c r="D41" i="6"/>
  <c r="D40" i="6"/>
  <c r="I4" i="6"/>
  <c r="D46" i="5"/>
  <c r="D40" i="5"/>
  <c r="D46" i="4"/>
  <c r="D43" i="4"/>
  <c r="D41" i="4"/>
  <c r="D40" i="4"/>
  <c r="D51" i="4" s="1"/>
  <c r="G29" i="4"/>
  <c r="F29" i="4"/>
  <c r="I4" i="4"/>
  <c r="D46" i="3"/>
  <c r="D42" i="3"/>
  <c r="D41" i="3"/>
  <c r="D40" i="3"/>
  <c r="D51" i="3" s="1"/>
  <c r="G29" i="3"/>
  <c r="F29" i="3"/>
  <c r="E29" i="3"/>
  <c r="D29" i="3"/>
  <c r="I4" i="3" s="1"/>
  <c r="D42" i="2"/>
  <c r="D41" i="2"/>
  <c r="D40" i="2"/>
  <c r="G29" i="2"/>
  <c r="F29" i="2"/>
  <c r="E29" i="2"/>
  <c r="D29" i="2"/>
  <c r="I4" i="2" s="1"/>
  <c r="E41" i="2"/>
  <c r="D50" i="1"/>
  <c r="D60" i="1" s="1"/>
  <c r="D49" i="1"/>
  <c r="G38" i="1"/>
  <c r="E38" i="1"/>
  <c r="F38" i="1"/>
  <c r="D38" i="1"/>
  <c r="I13" i="1" s="1"/>
  <c r="E50" i="1"/>
  <c r="O5" i="11" l="1"/>
  <c r="I15" i="7" s="1"/>
  <c r="J72" i="11"/>
  <c r="M44" i="11"/>
  <c r="F16" i="8"/>
  <c r="M46" i="11"/>
  <c r="E34" i="9"/>
  <c r="N47" i="11"/>
  <c r="L59" i="11"/>
  <c r="N59" i="11" s="1"/>
  <c r="F29" i="6"/>
  <c r="E48" i="10"/>
  <c r="N62" i="11"/>
  <c r="I34" i="10"/>
  <c r="E46" i="10"/>
  <c r="G35" i="10"/>
  <c r="P72" i="11"/>
  <c r="D35" i="10"/>
  <c r="I4" i="10" s="1"/>
  <c r="D57" i="10"/>
  <c r="M66" i="11"/>
  <c r="O66" i="11" s="1"/>
  <c r="M65" i="11"/>
  <c r="O65" i="11"/>
  <c r="M63" i="11"/>
  <c r="O63" i="11" s="1"/>
  <c r="M68" i="11"/>
  <c r="O68" i="11" s="1"/>
  <c r="M60" i="11"/>
  <c r="O60" i="11" s="1"/>
  <c r="M61" i="11"/>
  <c r="O61" i="11" s="1"/>
  <c r="M62" i="11"/>
  <c r="O62" i="11" s="1"/>
  <c r="M64" i="11"/>
  <c r="O64" i="11" s="1"/>
  <c r="M67" i="11"/>
  <c r="O67" i="11" s="1"/>
  <c r="E45" i="9"/>
  <c r="I34" i="8"/>
  <c r="D54" i="7"/>
  <c r="N6" i="11"/>
  <c r="O6" i="11" s="1"/>
  <c r="L8" i="11"/>
  <c r="M4" i="11"/>
  <c r="O46" i="11"/>
  <c r="F14" i="8"/>
  <c r="E41" i="5"/>
  <c r="E40" i="5"/>
  <c r="I29" i="4"/>
  <c r="I5" i="4" s="1"/>
  <c r="E55" i="1"/>
  <c r="O7" i="11"/>
  <c r="O47" i="11"/>
  <c r="E46" i="5"/>
  <c r="I29" i="9"/>
  <c r="I5" i="9" s="1"/>
  <c r="F29" i="9"/>
  <c r="E35" i="8"/>
  <c r="E48" i="8"/>
  <c r="E46" i="8"/>
  <c r="I16" i="8"/>
  <c r="L49" i="11"/>
  <c r="M45" i="11"/>
  <c r="E43" i="7"/>
  <c r="I5" i="6"/>
  <c r="E40" i="6"/>
  <c r="E51" i="6" s="1"/>
  <c r="E40" i="3"/>
  <c r="E46" i="3"/>
  <c r="I29" i="2"/>
  <c r="I5" i="2" s="1"/>
  <c r="E40" i="2"/>
  <c r="E51" i="2" s="1"/>
  <c r="E49" i="1"/>
  <c r="I38" i="1"/>
  <c r="I14" i="1" s="1"/>
  <c r="E60" i="1"/>
  <c r="E46" i="4"/>
  <c r="D57" i="8"/>
  <c r="D51" i="6"/>
  <c r="D51" i="5"/>
  <c r="I5" i="5"/>
  <c r="I29" i="3"/>
  <c r="I5" i="3" s="1"/>
  <c r="D51" i="2"/>
  <c r="L72" i="11" l="1"/>
  <c r="M59" i="11"/>
  <c r="F14" i="10" s="1"/>
  <c r="I14" i="10" s="1"/>
  <c r="F14" i="7"/>
  <c r="F17" i="7" s="1"/>
  <c r="N8" i="11"/>
  <c r="I16" i="7"/>
  <c r="E50" i="7" s="1"/>
  <c r="F15" i="10"/>
  <c r="I15" i="10" s="1"/>
  <c r="N72" i="11"/>
  <c r="M8" i="11"/>
  <c r="O4" i="11"/>
  <c r="F15" i="8"/>
  <c r="I15" i="8" s="1"/>
  <c r="E51" i="5"/>
  <c r="E51" i="3"/>
  <c r="F32" i="7"/>
  <c r="F17" i="8"/>
  <c r="I17" i="8" s="1"/>
  <c r="E52" i="8" s="1"/>
  <c r="N49" i="11"/>
  <c r="O44" i="11"/>
  <c r="M49" i="11"/>
  <c r="O45" i="11"/>
  <c r="E51" i="4"/>
  <c r="O59" i="11" l="1"/>
  <c r="O72" i="11" s="1"/>
  <c r="M72" i="11"/>
  <c r="I14" i="7"/>
  <c r="I17" i="7" s="1"/>
  <c r="I32" i="7" s="1"/>
  <c r="I5" i="7" s="1"/>
  <c r="F18" i="8"/>
  <c r="F35" i="8" s="1"/>
  <c r="F18" i="10"/>
  <c r="F35" i="10" s="1"/>
  <c r="O8" i="11"/>
  <c r="I14" i="8"/>
  <c r="I18" i="8" s="1"/>
  <c r="O49" i="11"/>
  <c r="E51" i="7" l="1"/>
  <c r="E54" i="7" s="1"/>
  <c r="I18" i="10"/>
  <c r="I35" i="10" s="1"/>
  <c r="I5" i="10" s="1"/>
  <c r="E54" i="10"/>
  <c r="E57" i="10" s="1"/>
  <c r="E54" i="8"/>
  <c r="E57" i="8" s="1"/>
  <c r="I35" i="8"/>
  <c r="I5" i="8" s="1"/>
</calcChain>
</file>

<file path=xl/sharedStrings.xml><?xml version="1.0" encoding="utf-8"?>
<sst xmlns="http://schemas.openxmlformats.org/spreadsheetml/2006/main" count="661" uniqueCount="166">
  <si>
    <t>Прибиральник приміщень</t>
  </si>
  <si>
    <t>Кількість штатних одиниць</t>
  </si>
  <si>
    <t>Розряд</t>
  </si>
  <si>
    <t>Посадовий оклад(грн.)</t>
  </si>
  <si>
    <t>Надбавки(грн.)</t>
  </si>
  <si>
    <t>Доплати (грн.)</t>
  </si>
  <si>
    <t>Фонд заробітної плати на місяць(грн.)</t>
  </si>
  <si>
    <t>Двірник</t>
  </si>
  <si>
    <t>Сторож</t>
  </si>
  <si>
    <t>Робітник по обслуг.будівль</t>
  </si>
  <si>
    <t>Інженер-електронік</t>
  </si>
  <si>
    <t>Кухарь</t>
  </si>
  <si>
    <t>Підсобний робітник</t>
  </si>
  <si>
    <t>1розряд</t>
  </si>
  <si>
    <t>2розряд</t>
  </si>
  <si>
    <t>3розряд</t>
  </si>
  <si>
    <t>4розряд</t>
  </si>
  <si>
    <t>5розряд</t>
  </si>
  <si>
    <t>6розряд</t>
  </si>
  <si>
    <t>7розряд</t>
  </si>
  <si>
    <t>РАЗОМ</t>
  </si>
  <si>
    <t>ПОГОДЖЕНО</t>
  </si>
  <si>
    <t>Голова профспілкової органвзації</t>
  </si>
  <si>
    <t>(підпис) (ініціали і прізвище)</t>
  </si>
  <si>
    <t>(число,місяць,рік)</t>
  </si>
  <si>
    <t>ЗАТВЕРДЖЕНО</t>
  </si>
  <si>
    <t>Наказ Міністерства фінансів України 28.01.2002</t>
  </si>
  <si>
    <t>Штат в кількості</t>
  </si>
  <si>
    <t>штатних одиниць</t>
  </si>
  <si>
    <t>З місячним фондом</t>
  </si>
  <si>
    <t>гривень</t>
  </si>
  <si>
    <t>Садівник</t>
  </si>
  <si>
    <t>Кухар</t>
  </si>
  <si>
    <t>Завгосп</t>
  </si>
  <si>
    <t>КЗ"ЗАРІЧНЕНСЬКА ЗОШ І-ІІІ ступенів"</t>
  </si>
  <si>
    <t>Секретар-друкарка</t>
  </si>
  <si>
    <t>Оператор газ.котельні</t>
  </si>
  <si>
    <t>сезонних</t>
  </si>
  <si>
    <t>середньорічне</t>
  </si>
  <si>
    <t>КЗ"Новотаврическа ЗОШ І-ІІІ ступенів"</t>
  </si>
  <si>
    <t>№п/п</t>
  </si>
  <si>
    <t>Назва структурного підрозділу</t>
  </si>
  <si>
    <t>Лаборант</t>
  </si>
  <si>
    <t>Бібліотекар</t>
  </si>
  <si>
    <t>9 розряд</t>
  </si>
  <si>
    <t>8розряд</t>
  </si>
  <si>
    <t>Надбавки(грн.)вислуга,інтенсивність</t>
  </si>
  <si>
    <t>Вихователі</t>
  </si>
  <si>
    <t>Надбавки(грн.)вислуга,престижність праці</t>
  </si>
  <si>
    <t xml:space="preserve">                                                                                                            школа</t>
  </si>
  <si>
    <t xml:space="preserve">                                                                                                        садік</t>
  </si>
  <si>
    <t>Помічник вихователя</t>
  </si>
  <si>
    <t>8 розряд</t>
  </si>
  <si>
    <t>Музичний керівник</t>
  </si>
  <si>
    <t>Інструктор з фізкультури</t>
  </si>
  <si>
    <t>Директор,керівники гуртків</t>
  </si>
  <si>
    <t>Доплата до 3200,00грн.</t>
  </si>
  <si>
    <t>КЗ"Навчально-виховний комплекс "Джерело"Комишуваськоъ с-р</t>
  </si>
  <si>
    <t>№</t>
  </si>
  <si>
    <t>Мараховець Валентина Олексіївна</t>
  </si>
  <si>
    <t>вихователь</t>
  </si>
  <si>
    <t>сер.спец.</t>
  </si>
  <si>
    <t>ПІБ</t>
  </si>
  <si>
    <t>Посада</t>
  </si>
  <si>
    <t>Освіта</t>
  </si>
  <si>
    <t>Стаж</t>
  </si>
  <si>
    <t>Категорія</t>
  </si>
  <si>
    <t>Звання</t>
  </si>
  <si>
    <t>Ставка на місяць</t>
  </si>
  <si>
    <t>% ставки</t>
  </si>
  <si>
    <t>Кількість годин на тиждень</t>
  </si>
  <si>
    <t>Доплата за вислугу років</t>
  </si>
  <si>
    <t>Всього заробітна плата на місяць</t>
  </si>
  <si>
    <t>Оздоровчі</t>
  </si>
  <si>
    <t>Заробітна плата на місяць</t>
  </si>
  <si>
    <t>Марченко Валентина Юріївна</t>
  </si>
  <si>
    <t>ВСЬОГО</t>
  </si>
  <si>
    <t>М.П.</t>
  </si>
  <si>
    <t>Скляр Олена Василівна</t>
  </si>
  <si>
    <t>Сичова Ніна Володимирівна</t>
  </si>
  <si>
    <t>Алексєєва Тетяна Дмитрівна</t>
  </si>
  <si>
    <t>Економіст</t>
  </si>
  <si>
    <t>музичний керівник</t>
  </si>
  <si>
    <t>інстр. з фізк</t>
  </si>
  <si>
    <t>вища</t>
  </si>
  <si>
    <t>с.мак</t>
  </si>
  <si>
    <t>Робітник с комплексного обслуговання будівль</t>
  </si>
  <si>
    <t>Завідувач бібліотеки</t>
  </si>
  <si>
    <t>Сестра медична</t>
  </si>
  <si>
    <t>Заступник директора з господарської роботи (90%)</t>
  </si>
  <si>
    <t xml:space="preserve"> </t>
  </si>
  <si>
    <t>50%(інтенсивність)</t>
  </si>
  <si>
    <t>"Новоіванівська філія КЗ НВК Джерело" Комишуваської селищної ради</t>
  </si>
  <si>
    <t>Керівник закладу</t>
  </si>
  <si>
    <t>Начальник планово-фінансового відділу</t>
  </si>
  <si>
    <t>Бурлака Ю.О.</t>
  </si>
  <si>
    <t>Івахненко Т.Р.</t>
  </si>
  <si>
    <t>"Новояковлівська філія КЗ НВК Джерело" Комишуваської селищної ради</t>
  </si>
  <si>
    <t>Левченко Г,М.</t>
  </si>
  <si>
    <t>КЗ"ЯСНОПОЛЯНСЬКА ЗОШ І-ІІІ ступенів"Комишуваської селищної ради</t>
  </si>
  <si>
    <t>Василенко В.О.</t>
  </si>
  <si>
    <t>Клунічева  Л.Б.</t>
  </si>
  <si>
    <t>Попова А.В.</t>
  </si>
  <si>
    <t>Петрова Л.І</t>
  </si>
  <si>
    <t>КЗ"Щасливська  філія КЗ НВК Джерело" Комишуваської селищної ради</t>
  </si>
  <si>
    <t>Безугла Т.В.</t>
  </si>
  <si>
    <t>"Магдалинівська  філія КЗ НВК Джерело" Комишуваської селищної ради</t>
  </si>
  <si>
    <t>Алексєєв С.Я.</t>
  </si>
  <si>
    <t>Завідувач філії</t>
  </si>
  <si>
    <t>муз.керівник</t>
  </si>
  <si>
    <t>інстр з ф-ри</t>
  </si>
  <si>
    <t>10 розряд</t>
  </si>
  <si>
    <t xml:space="preserve">Інженер-електронік </t>
  </si>
  <si>
    <t xml:space="preserve">Бібліотекар </t>
  </si>
  <si>
    <t xml:space="preserve">Вчитель-логопед </t>
  </si>
  <si>
    <t>Андрієнко Т.Л.</t>
  </si>
  <si>
    <t>01.01.2018рік</t>
  </si>
  <si>
    <t>ШТАТНИЙ РОЗПИС  на 01.01.2018 року</t>
  </si>
  <si>
    <t>КЗ"Комишуваський Будинок дитячої  та юнацької творчості"</t>
  </si>
  <si>
    <t>Доплата до 3723,00грн.</t>
  </si>
  <si>
    <t>Дошкільний заклад Магдалинівський д-с на 01.01.2018 року</t>
  </si>
  <si>
    <t>Надбавка 20% постанова №373 від 23.03.2011</t>
  </si>
  <si>
    <t>Дошкільний заклад Щасливський д-с на 01.01.2018 року</t>
  </si>
  <si>
    <t>Дошкільний заклад освіти КЗ"Оленівський НВК"Школа І ступенів -дитячий садок"</t>
  </si>
  <si>
    <t>с. Оленівка</t>
  </si>
  <si>
    <t>№ п/п</t>
  </si>
  <si>
    <t>Прізвище, ім'я, по-батькові</t>
  </si>
  <si>
    <t>Яку посаду займає (завідуючий вихователь, музкерівник, медсестра)</t>
  </si>
  <si>
    <t>Освіта (в,вн,сер.сп, сер)</t>
  </si>
  <si>
    <t>Стаж педагогіч.(медичної) роботи</t>
  </si>
  <si>
    <t>розряд</t>
  </si>
  <si>
    <t>Доплата за вислугу</t>
  </si>
  <si>
    <t>надбавка 20%  постанова №373 від 23.03.11</t>
  </si>
  <si>
    <t>Головко Віра Олександрівна</t>
  </si>
  <si>
    <t>сер.сп</t>
  </si>
  <si>
    <t>Черкасова Ольга Іванівна</t>
  </si>
  <si>
    <t>Павленко Ольга Борисівна</t>
  </si>
  <si>
    <t>І</t>
  </si>
  <si>
    <t>Кузнєцова Юлія Ігорівна</t>
  </si>
  <si>
    <t>Зубковська Даря Сергіївна</t>
  </si>
  <si>
    <t>Григоренко Наталя Анатолієвна</t>
  </si>
  <si>
    <t xml:space="preserve">Лобода Тетяна Володимирівна </t>
  </si>
  <si>
    <t>Всього</t>
  </si>
  <si>
    <t>Завідуючий закладом________________________</t>
  </si>
  <si>
    <t xml:space="preserve">Економіст   _____________________  </t>
  </si>
  <si>
    <t>* Згідно постанови КМУ від 25.03.2014 №88 надбавку за престижність праці педагогічним працівникам встановлює керівник закладу в межах ФОП за погодженням з головним розпорядником коштів.</t>
  </si>
  <si>
    <t>садік</t>
  </si>
  <si>
    <t xml:space="preserve">підсобний робітник </t>
  </si>
  <si>
    <t>сторож</t>
  </si>
  <si>
    <t>помічник вихователя</t>
  </si>
  <si>
    <t>прибиральниця</t>
  </si>
  <si>
    <t>двірник</t>
  </si>
  <si>
    <t>кухар</t>
  </si>
  <si>
    <t>робітник по обсл.будівль</t>
  </si>
  <si>
    <t>водій</t>
  </si>
  <si>
    <t>оператори газ.котельні</t>
  </si>
  <si>
    <t>сезонні</t>
  </si>
  <si>
    <t>Керівник</t>
  </si>
  <si>
    <t>Лобода Т.В</t>
  </si>
  <si>
    <t>медична сестра</t>
  </si>
  <si>
    <t>на 01 січня 2018 року</t>
  </si>
  <si>
    <t>Селищний голова</t>
  </si>
  <si>
    <t>Карапетян Ю.В.</t>
  </si>
  <si>
    <t>Водій</t>
  </si>
  <si>
    <t>17розряд</t>
  </si>
  <si>
    <t>11  розряд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</si>
</sst>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5" tint="-0.499984740745262"/>
      <name val="Times New Roman"/>
      <family val="1"/>
      <charset val="204"/>
    </font>
    <font>
      <b/>
      <sz val="10"/>
      <color theme="7" tint="-0.49998474074526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7030A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3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2" fontId="4" fillId="0" borderId="0" xfId="0" applyNumberFormat="1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2" fontId="7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left"/>
    </xf>
    <xf numFmtId="2" fontId="1" fillId="0" borderId="0" xfId="0" applyNumberFormat="1" applyFont="1"/>
    <xf numFmtId="0" fontId="15" fillId="0" borderId="0" xfId="0" applyFont="1"/>
    <xf numFmtId="2" fontId="15" fillId="0" borderId="0" xfId="0" applyNumberFormat="1" applyFont="1" applyAlignment="1">
      <alignment wrapText="1"/>
    </xf>
    <xf numFmtId="0" fontId="0" fillId="0" borderId="0" xfId="0" applyBorder="1"/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6" fillId="0" borderId="1" xfId="0" applyFont="1" applyBorder="1"/>
    <xf numFmtId="0" fontId="17" fillId="0" borderId="1" xfId="0" applyFont="1" applyBorder="1"/>
    <xf numFmtId="2" fontId="17" fillId="0" borderId="1" xfId="0" applyNumberFormat="1" applyFont="1" applyBorder="1"/>
    <xf numFmtId="0" fontId="18" fillId="0" borderId="0" xfId="0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2" fontId="7" fillId="4" borderId="1" xfId="0" applyNumberFormat="1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horizontal="right"/>
    </xf>
    <xf numFmtId="0" fontId="19" fillId="0" borderId="1" xfId="0" applyFont="1" applyBorder="1"/>
    <xf numFmtId="2" fontId="19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4" borderId="1" xfId="0" applyFont="1" applyFill="1" applyBorder="1"/>
    <xf numFmtId="0" fontId="3" fillId="4" borderId="1" xfId="0" applyFont="1" applyFill="1" applyBorder="1" applyAlignment="1">
      <alignment horizontal="center"/>
    </xf>
    <xf numFmtId="2" fontId="1" fillId="4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0" fontId="20" fillId="0" borderId="1" xfId="0" applyFont="1" applyBorder="1" applyAlignment="1">
      <alignment wrapText="1"/>
    </xf>
    <xf numFmtId="0" fontId="1" fillId="4" borderId="0" xfId="0" applyFont="1" applyFill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2" fontId="1" fillId="4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2" fontId="23" fillId="0" borderId="1" xfId="0" applyNumberFormat="1" applyFont="1" applyBorder="1" applyAlignment="1">
      <alignment horizontal="right"/>
    </xf>
    <xf numFmtId="0" fontId="18" fillId="4" borderId="1" xfId="0" applyFont="1" applyFill="1" applyBorder="1"/>
    <xf numFmtId="0" fontId="18" fillId="4" borderId="1" xfId="0" applyFont="1" applyFill="1" applyBorder="1" applyAlignment="1">
      <alignment wrapText="1"/>
    </xf>
    <xf numFmtId="2" fontId="18" fillId="4" borderId="1" xfId="0" applyNumberFormat="1" applyFont="1" applyFill="1" applyBorder="1"/>
    <xf numFmtId="0" fontId="18" fillId="4" borderId="1" xfId="0" applyFont="1" applyFill="1" applyBorder="1" applyAlignment="1">
      <alignment horizontal="left" wrapText="1"/>
    </xf>
    <xf numFmtId="0" fontId="0" fillId="4" borderId="0" xfId="0" applyFill="1" applyBorder="1"/>
    <xf numFmtId="49" fontId="9" fillId="4" borderId="0" xfId="0" applyNumberFormat="1" applyFont="1" applyFill="1" applyBorder="1" applyAlignment="1">
      <alignment horizontal="center" wrapText="1"/>
    </xf>
    <xf numFmtId="49" fontId="12" fillId="4" borderId="0" xfId="0" applyNumberFormat="1" applyFont="1" applyFill="1" applyBorder="1" applyAlignment="1">
      <alignment horizontal="center" wrapText="1"/>
    </xf>
    <xf numFmtId="0" fontId="14" fillId="4" borderId="0" xfId="0" applyFont="1" applyFill="1" applyBorder="1"/>
    <xf numFmtId="0" fontId="10" fillId="4" borderId="0" xfId="0" applyFont="1" applyFill="1" applyBorder="1" applyAlignment="1">
      <alignment horizontal="center"/>
    </xf>
    <xf numFmtId="2" fontId="9" fillId="4" borderId="0" xfId="0" applyNumberFormat="1" applyFont="1" applyFill="1" applyBorder="1"/>
    <xf numFmtId="2" fontId="11" fillId="4" borderId="0" xfId="0" applyNumberFormat="1" applyFont="1" applyFill="1" applyBorder="1"/>
    <xf numFmtId="2" fontId="13" fillId="4" borderId="0" xfId="0" applyNumberFormat="1" applyFont="1" applyFill="1" applyBorder="1"/>
    <xf numFmtId="0" fontId="9" fillId="4" borderId="0" xfId="0" applyFont="1" applyFill="1" applyBorder="1"/>
    <xf numFmtId="2" fontId="9" fillId="4" borderId="0" xfId="0" applyNumberFormat="1" applyFont="1" applyFill="1" applyBorder="1" applyAlignment="1">
      <alignment horizontal="center"/>
    </xf>
    <xf numFmtId="2" fontId="11" fillId="4" borderId="0" xfId="0" applyNumberFormat="1" applyFont="1" applyFill="1" applyBorder="1" applyAlignment="1">
      <alignment horizontal="center"/>
    </xf>
    <xf numFmtId="0" fontId="1" fillId="0" borderId="0" xfId="0" applyFont="1" applyAlignment="1"/>
    <xf numFmtId="0" fontId="1" fillId="4" borderId="0" xfId="0" applyFont="1" applyFill="1" applyBorder="1" applyAlignment="1"/>
    <xf numFmtId="0" fontId="9" fillId="4" borderId="0" xfId="0" applyFont="1" applyFill="1"/>
    <xf numFmtId="0" fontId="9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/>
    </xf>
    <xf numFmtId="0" fontId="25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textRotation="90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2" fontId="13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5" xfId="0" applyFont="1" applyFill="1" applyBorder="1"/>
    <xf numFmtId="0" fontId="7" fillId="4" borderId="1" xfId="0" applyFont="1" applyFill="1" applyBorder="1" applyAlignment="1">
      <alignment horizontal="left" wrapText="1"/>
    </xf>
    <xf numFmtId="0" fontId="5" fillId="3" borderId="1" xfId="0" applyFont="1" applyFill="1" applyBorder="1" applyAlignment="1"/>
    <xf numFmtId="0" fontId="6" fillId="3" borderId="1" xfId="0" applyFont="1" applyFill="1" applyBorder="1" applyAlignment="1"/>
    <xf numFmtId="0" fontId="1" fillId="0" borderId="1" xfId="0" applyFont="1" applyBorder="1" applyAlignment="1"/>
    <xf numFmtId="2" fontId="1" fillId="0" borderId="1" xfId="0" applyNumberFormat="1" applyFont="1" applyBorder="1" applyAlignment="1"/>
    <xf numFmtId="0" fontId="5" fillId="4" borderId="1" xfId="0" applyFont="1" applyFill="1" applyBorder="1" applyAlignment="1"/>
    <xf numFmtId="0" fontId="6" fillId="4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17" fillId="3" borderId="1" xfId="0" applyFont="1" applyFill="1" applyBorder="1"/>
    <xf numFmtId="0" fontId="7" fillId="4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17" fillId="3" borderId="2" xfId="0" applyFont="1" applyFill="1" applyBorder="1" applyAlignment="1"/>
    <xf numFmtId="0" fontId="21" fillId="3" borderId="3" xfId="0" applyFont="1" applyFill="1" applyBorder="1" applyAlignment="1"/>
    <xf numFmtId="0" fontId="21" fillId="3" borderId="4" xfId="0" applyFont="1" applyFill="1" applyBorder="1" applyAlignment="1"/>
    <xf numFmtId="0" fontId="5" fillId="3" borderId="2" xfId="0" applyFont="1" applyFill="1" applyBorder="1" applyAlignment="1"/>
    <xf numFmtId="0" fontId="6" fillId="3" borderId="3" xfId="0" applyFont="1" applyFill="1" applyBorder="1" applyAlignment="1"/>
    <xf numFmtId="0" fontId="6" fillId="3" borderId="4" xfId="0" applyFont="1" applyFill="1" applyBorder="1" applyAlignment="1"/>
    <xf numFmtId="2" fontId="13" fillId="4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60"/>
  <sheetViews>
    <sheetView topLeftCell="A40" zoomScale="80" zoomScaleNormal="80" workbookViewId="0">
      <selection activeCell="F16" sqref="F16:I16"/>
    </sheetView>
  </sheetViews>
  <sheetFormatPr defaultRowHeight="15" x14ac:dyDescent="0.25"/>
  <cols>
    <col min="1" max="1" width="5.140625" customWidth="1"/>
    <col min="2" max="2" width="33.140625" customWidth="1"/>
    <col min="5" max="5" width="11.42578125" customWidth="1"/>
    <col min="6" max="6" width="12.85546875" customWidth="1"/>
    <col min="8" max="8" width="15" customWidth="1"/>
    <col min="9" max="9" width="19.8554687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" t="s">
        <v>21</v>
      </c>
      <c r="C10" s="1"/>
      <c r="D10" s="1"/>
      <c r="E10" s="1"/>
      <c r="F10" s="1"/>
      <c r="G10" s="1"/>
      <c r="H10" s="1"/>
      <c r="I10" s="1" t="s">
        <v>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1" t="s">
        <v>22</v>
      </c>
      <c r="C11" s="1"/>
      <c r="D11" s="1"/>
      <c r="E11" s="1"/>
      <c r="F11" s="1" t="s">
        <v>26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 t="s">
        <v>25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 t="s">
        <v>23</v>
      </c>
      <c r="C13" s="1"/>
      <c r="D13" s="1"/>
      <c r="E13" s="1"/>
      <c r="F13" s="1" t="s">
        <v>27</v>
      </c>
      <c r="G13" s="1"/>
      <c r="H13" s="1"/>
      <c r="I13" s="9">
        <f>D38</f>
        <v>8.25</v>
      </c>
      <c r="J13" s="1" t="s">
        <v>28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" t="s">
        <v>116</v>
      </c>
      <c r="C14" s="1"/>
      <c r="D14" s="1"/>
      <c r="E14" s="1"/>
      <c r="F14" s="1" t="s">
        <v>29</v>
      </c>
      <c r="G14" s="1"/>
      <c r="H14" s="1"/>
      <c r="I14" s="10">
        <f>I38</f>
        <v>31720.49</v>
      </c>
      <c r="J14" s="1" t="s">
        <v>30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 t="s">
        <v>24</v>
      </c>
      <c r="C15" s="1"/>
      <c r="D15" s="1"/>
      <c r="E15" s="1"/>
      <c r="F15" s="1"/>
      <c r="G15" s="1"/>
      <c r="H15" s="1"/>
      <c r="I15" s="1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 t="s">
        <v>161</v>
      </c>
      <c r="G16" s="1"/>
      <c r="H16" s="30"/>
      <c r="I16" s="31" t="s">
        <v>162</v>
      </c>
      <c r="J16" s="3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 t="s">
        <v>23</v>
      </c>
      <c r="H17" s="1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 t="s">
        <v>116</v>
      </c>
      <c r="H18" s="1"/>
      <c r="I18" s="32" t="s">
        <v>77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 t="s">
        <v>24</v>
      </c>
      <c r="H19" s="1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 t="s">
        <v>117</v>
      </c>
      <c r="D20" s="1"/>
      <c r="E20" s="1"/>
      <c r="F20" s="1"/>
      <c r="G20" s="1"/>
      <c r="H20" s="1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/>
      <c r="C21" s="1" t="s">
        <v>92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6.75" x14ac:dyDescent="0.25">
      <c r="A22" s="5" t="s">
        <v>40</v>
      </c>
      <c r="B22" s="5" t="s">
        <v>41</v>
      </c>
      <c r="C22" s="6" t="s">
        <v>2</v>
      </c>
      <c r="D22" s="6" t="s">
        <v>1</v>
      </c>
      <c r="E22" s="6" t="s">
        <v>3</v>
      </c>
      <c r="F22" s="6" t="s">
        <v>4</v>
      </c>
      <c r="G22" s="6" t="s">
        <v>5</v>
      </c>
      <c r="H22" s="6" t="s">
        <v>119</v>
      </c>
      <c r="I22" s="6" t="s">
        <v>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"/>
      <c r="V22" s="3"/>
      <c r="W22" s="3"/>
      <c r="X22" s="3"/>
      <c r="Y22" s="1"/>
      <c r="Z22" s="1"/>
    </row>
    <row r="23" spans="1:26" x14ac:dyDescent="0.25">
      <c r="A23" s="4">
        <v>1</v>
      </c>
      <c r="B23" s="4" t="s">
        <v>0</v>
      </c>
      <c r="C23" s="8">
        <v>1</v>
      </c>
      <c r="D23" s="4">
        <v>3.5</v>
      </c>
      <c r="E23" s="4">
        <v>1762</v>
      </c>
      <c r="F23" s="7"/>
      <c r="G23" s="7">
        <v>176.2</v>
      </c>
      <c r="H23" s="7">
        <v>6863.5</v>
      </c>
      <c r="I23" s="7">
        <f>(D23*E23)+G23+H23</f>
        <v>13206.7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4">
        <v>2</v>
      </c>
      <c r="B24" s="4" t="s">
        <v>7</v>
      </c>
      <c r="C24" s="8">
        <v>1</v>
      </c>
      <c r="D24" s="4">
        <v>1</v>
      </c>
      <c r="E24" s="4">
        <v>1762</v>
      </c>
      <c r="F24" s="7"/>
      <c r="G24" s="7"/>
      <c r="H24" s="7">
        <v>1961</v>
      </c>
      <c r="I24" s="7">
        <f t="shared" ref="I24:I30" si="0">(D24*E24)+G24+H24</f>
        <v>3723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4">
        <v>3</v>
      </c>
      <c r="B25" s="4" t="s">
        <v>8</v>
      </c>
      <c r="C25" s="8">
        <v>1</v>
      </c>
      <c r="D25" s="4">
        <v>1</v>
      </c>
      <c r="E25" s="4">
        <v>1762</v>
      </c>
      <c r="F25" s="7"/>
      <c r="G25" s="7">
        <f>E25*40%</f>
        <v>704.80000000000007</v>
      </c>
      <c r="H25" s="7">
        <v>1961</v>
      </c>
      <c r="I25" s="7">
        <f t="shared" si="0"/>
        <v>4427.8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x14ac:dyDescent="0.25">
      <c r="A26" s="4">
        <v>4</v>
      </c>
      <c r="B26" s="46" t="s">
        <v>86</v>
      </c>
      <c r="C26" s="8">
        <v>2</v>
      </c>
      <c r="D26" s="4">
        <v>0.5</v>
      </c>
      <c r="E26" s="4">
        <v>1921</v>
      </c>
      <c r="F26" s="7"/>
      <c r="G26" s="7"/>
      <c r="H26" s="7">
        <v>901</v>
      </c>
      <c r="I26" s="7">
        <f t="shared" si="0"/>
        <v>1861.5</v>
      </c>
      <c r="J26" s="1"/>
      <c r="K26" s="1"/>
      <c r="L26" s="1"/>
      <c r="M26" s="1"/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4">
        <v>5</v>
      </c>
      <c r="B27" s="4" t="s">
        <v>10</v>
      </c>
      <c r="C27" s="8">
        <v>7</v>
      </c>
      <c r="D27" s="4">
        <v>0.25</v>
      </c>
      <c r="E27" s="4">
        <v>2713</v>
      </c>
      <c r="F27" s="7"/>
      <c r="G27" s="7"/>
      <c r="H27" s="7">
        <v>252.5</v>
      </c>
      <c r="I27" s="7">
        <f t="shared" si="0"/>
        <v>930.75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4">
        <v>6</v>
      </c>
      <c r="B28" s="4" t="s">
        <v>11</v>
      </c>
      <c r="C28" s="8">
        <v>3</v>
      </c>
      <c r="D28" s="4">
        <v>0.5</v>
      </c>
      <c r="E28" s="4">
        <v>2079</v>
      </c>
      <c r="F28" s="7"/>
      <c r="G28" s="7">
        <f>E28*6%</f>
        <v>124.74</v>
      </c>
      <c r="H28" s="7">
        <v>822</v>
      </c>
      <c r="I28" s="7">
        <f t="shared" si="0"/>
        <v>1986.24</v>
      </c>
      <c r="J28" s="1"/>
      <c r="K28" s="1"/>
      <c r="L28" s="1"/>
      <c r="M28" s="1"/>
      <c r="N28" s="2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4">
        <v>7</v>
      </c>
      <c r="B29" s="4" t="s">
        <v>12</v>
      </c>
      <c r="C29" s="8">
        <v>1</v>
      </c>
      <c r="D29" s="4">
        <v>0.5</v>
      </c>
      <c r="E29" s="4">
        <v>1762</v>
      </c>
      <c r="F29" s="7"/>
      <c r="G29" s="7"/>
      <c r="H29" s="7">
        <v>980.5</v>
      </c>
      <c r="I29" s="7">
        <f t="shared" si="0"/>
        <v>1861.5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4">
        <v>8</v>
      </c>
      <c r="B30" s="15" t="s">
        <v>163</v>
      </c>
      <c r="C30" s="8">
        <v>3</v>
      </c>
      <c r="D30" s="4">
        <v>1</v>
      </c>
      <c r="E30" s="4">
        <v>2079</v>
      </c>
      <c r="F30" s="7"/>
      <c r="G30" s="7">
        <f>E30*25%</f>
        <v>519.75</v>
      </c>
      <c r="H30" s="7">
        <v>1124.25</v>
      </c>
      <c r="I30" s="7">
        <f t="shared" si="0"/>
        <v>3723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4"/>
      <c r="B31" s="4"/>
      <c r="C31" s="8"/>
      <c r="D31" s="4"/>
      <c r="E31" s="4"/>
      <c r="F31" s="7"/>
      <c r="G31" s="7"/>
      <c r="H31" s="7"/>
      <c r="I31" s="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4"/>
      <c r="B32" s="4"/>
      <c r="C32" s="8"/>
      <c r="D32" s="4"/>
      <c r="E32" s="4"/>
      <c r="F32" s="7"/>
      <c r="G32" s="7"/>
      <c r="H32" s="7"/>
      <c r="I32" s="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4"/>
      <c r="B33" s="4"/>
      <c r="C33" s="8"/>
      <c r="D33" s="4"/>
      <c r="E33" s="4"/>
      <c r="F33" s="7"/>
      <c r="G33" s="7"/>
      <c r="H33" s="7"/>
      <c r="I33" s="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4"/>
      <c r="B34" s="4"/>
      <c r="C34" s="8"/>
      <c r="D34" s="4"/>
      <c r="E34" s="4"/>
      <c r="F34" s="7"/>
      <c r="G34" s="7"/>
      <c r="H34" s="7"/>
      <c r="I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4"/>
      <c r="B35" s="4"/>
      <c r="C35" s="8"/>
      <c r="D35" s="4"/>
      <c r="E35" s="4"/>
      <c r="F35" s="7"/>
      <c r="G35" s="7"/>
      <c r="H35" s="7"/>
      <c r="I35" s="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4"/>
      <c r="B36" s="4"/>
      <c r="C36" s="8"/>
      <c r="D36" s="4"/>
      <c r="E36" s="4"/>
      <c r="F36" s="7"/>
      <c r="G36" s="7"/>
      <c r="H36" s="7"/>
      <c r="I36" s="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4"/>
      <c r="B37" s="4"/>
      <c r="C37" s="8"/>
      <c r="D37" s="4"/>
      <c r="E37" s="4"/>
      <c r="F37" s="7"/>
      <c r="G37" s="7"/>
      <c r="H37" s="7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4"/>
      <c r="B38" s="4"/>
      <c r="C38" s="8"/>
      <c r="D38" s="4">
        <f>SUM(D23:D37)</f>
        <v>8.25</v>
      </c>
      <c r="E38" s="4">
        <f t="shared" ref="E38:I38" si="1">SUM(E23:E37)</f>
        <v>15840</v>
      </c>
      <c r="F38" s="7">
        <f t="shared" si="1"/>
        <v>0</v>
      </c>
      <c r="G38" s="7">
        <f t="shared" si="1"/>
        <v>1525.49</v>
      </c>
      <c r="H38" s="7">
        <f t="shared" si="1"/>
        <v>14865.75</v>
      </c>
      <c r="I38" s="7">
        <f t="shared" si="1"/>
        <v>31720.49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 t="s">
        <v>108</v>
      </c>
      <c r="C40" s="1"/>
      <c r="D40" s="1"/>
      <c r="E40" s="1"/>
      <c r="F40" s="1"/>
      <c r="G40" s="1"/>
      <c r="H40" s="1" t="s">
        <v>95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 t="s">
        <v>94</v>
      </c>
      <c r="C42" s="1"/>
      <c r="D42" s="1"/>
      <c r="E42" s="1"/>
      <c r="F42" s="1"/>
      <c r="G42" s="1"/>
      <c r="H42" s="1" t="s">
        <v>96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8" spans="1:26" x14ac:dyDescent="0.25">
      <c r="A48" s="11"/>
      <c r="B48" s="11"/>
      <c r="C48" s="11"/>
      <c r="D48" s="11"/>
      <c r="E48" s="11"/>
    </row>
    <row r="49" spans="1:5" x14ac:dyDescent="0.25">
      <c r="A49" s="11"/>
      <c r="B49" s="11" t="s">
        <v>13</v>
      </c>
      <c r="C49" s="11"/>
      <c r="D49" s="11">
        <f>D23+D24+D25+D29</f>
        <v>6</v>
      </c>
      <c r="E49" s="12">
        <f>I23+I24+I25+I29</f>
        <v>23219</v>
      </c>
    </row>
    <row r="50" spans="1:5" x14ac:dyDescent="0.25">
      <c r="A50" s="11"/>
      <c r="B50" s="11" t="s">
        <v>14</v>
      </c>
      <c r="C50" s="11"/>
      <c r="D50" s="11">
        <f>D26</f>
        <v>0.5</v>
      </c>
      <c r="E50" s="12">
        <f>I26</f>
        <v>1861.5</v>
      </c>
    </row>
    <row r="51" spans="1:5" x14ac:dyDescent="0.25">
      <c r="A51" s="11"/>
      <c r="B51" s="11" t="s">
        <v>15</v>
      </c>
      <c r="C51" s="11"/>
      <c r="D51" s="11">
        <f>D28+D30</f>
        <v>1.5</v>
      </c>
      <c r="E51" s="12">
        <f>I28+I30</f>
        <v>5709.24</v>
      </c>
    </row>
    <row r="52" spans="1:5" x14ac:dyDescent="0.25">
      <c r="A52" s="11"/>
      <c r="B52" s="11" t="s">
        <v>16</v>
      </c>
      <c r="C52" s="11"/>
      <c r="D52" s="11">
        <v>0</v>
      </c>
      <c r="E52" s="11">
        <v>0</v>
      </c>
    </row>
    <row r="53" spans="1:5" x14ac:dyDescent="0.25">
      <c r="A53" s="11"/>
      <c r="B53" s="11" t="s">
        <v>17</v>
      </c>
      <c r="C53" s="11"/>
      <c r="D53" s="11">
        <v>0</v>
      </c>
      <c r="E53" s="11">
        <v>0</v>
      </c>
    </row>
    <row r="54" spans="1:5" x14ac:dyDescent="0.25">
      <c r="A54" s="11"/>
      <c r="B54" s="11" t="s">
        <v>18</v>
      </c>
      <c r="C54" s="11"/>
      <c r="D54" s="11">
        <v>0</v>
      </c>
      <c r="E54" s="11">
        <v>0</v>
      </c>
    </row>
    <row r="55" spans="1:5" x14ac:dyDescent="0.25">
      <c r="A55" s="11"/>
      <c r="B55" s="11" t="s">
        <v>19</v>
      </c>
      <c r="C55" s="11"/>
      <c r="D55" s="11">
        <f>D27</f>
        <v>0.25</v>
      </c>
      <c r="E55" s="12">
        <f>I27</f>
        <v>930.75</v>
      </c>
    </row>
    <row r="56" spans="1:5" x14ac:dyDescent="0.25">
      <c r="A56" s="11"/>
      <c r="B56" s="11"/>
      <c r="C56" s="11"/>
      <c r="D56" s="11"/>
      <c r="E56" s="12"/>
    </row>
    <row r="57" spans="1:5" x14ac:dyDescent="0.25">
      <c r="A57" s="11"/>
      <c r="B57" s="11"/>
      <c r="C57" s="11"/>
      <c r="D57" s="11"/>
      <c r="E57" s="11"/>
    </row>
    <row r="58" spans="1:5" x14ac:dyDescent="0.25">
      <c r="A58" s="11"/>
      <c r="B58" s="11"/>
      <c r="C58" s="11"/>
      <c r="D58" s="11"/>
      <c r="E58" s="11"/>
    </row>
    <row r="59" spans="1:5" x14ac:dyDescent="0.25">
      <c r="A59" s="11"/>
      <c r="B59" s="11"/>
      <c r="C59" s="11"/>
      <c r="D59" s="11"/>
      <c r="E59" s="11"/>
    </row>
    <row r="60" spans="1:5" x14ac:dyDescent="0.25">
      <c r="A60" s="11"/>
      <c r="B60" s="22" t="s">
        <v>20</v>
      </c>
      <c r="C60" s="22"/>
      <c r="D60" s="22">
        <f>SUM(D49:D59)</f>
        <v>8.25</v>
      </c>
      <c r="E60" s="23">
        <f>SUM(E49:E59)</f>
        <v>31720.489999999998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7"/>
  <sheetViews>
    <sheetView topLeftCell="A4" zoomScale="80" zoomScaleNormal="80" workbookViewId="0">
      <selection activeCell="F7" sqref="F7:I7"/>
    </sheetView>
  </sheetViews>
  <sheetFormatPr defaultRowHeight="15" x14ac:dyDescent="0.25"/>
  <cols>
    <col min="1" max="1" width="5.85546875" customWidth="1"/>
    <col min="2" max="2" width="25.7109375" customWidth="1"/>
    <col min="4" max="4" width="13.5703125" customWidth="1"/>
    <col min="5" max="5" width="13.42578125" customWidth="1"/>
    <col min="6" max="6" width="16" customWidth="1"/>
    <col min="8" max="8" width="14.85546875" customWidth="1"/>
    <col min="9" max="9" width="13.85546875" customWidth="1"/>
  </cols>
  <sheetData>
    <row r="1" spans="1:11" x14ac:dyDescent="0.25">
      <c r="A1" s="1"/>
      <c r="B1" s="1" t="s">
        <v>21</v>
      </c>
      <c r="C1" s="1"/>
      <c r="D1" s="1"/>
      <c r="E1" s="1"/>
      <c r="F1" s="1"/>
      <c r="G1" s="1"/>
      <c r="H1" s="1"/>
      <c r="I1" s="1" t="s">
        <v>25</v>
      </c>
      <c r="J1" s="1"/>
      <c r="K1" s="1"/>
    </row>
    <row r="2" spans="1:11" x14ac:dyDescent="0.25">
      <c r="A2" s="1"/>
      <c r="B2" s="1" t="s">
        <v>22</v>
      </c>
      <c r="C2" s="1"/>
      <c r="D2" s="1"/>
      <c r="E2" s="1"/>
      <c r="F2" s="1" t="s">
        <v>26</v>
      </c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 t="s">
        <v>25</v>
      </c>
      <c r="J3" s="1"/>
      <c r="K3" s="1"/>
    </row>
    <row r="4" spans="1:11" x14ac:dyDescent="0.25">
      <c r="A4" s="1"/>
      <c r="B4" s="1" t="s">
        <v>23</v>
      </c>
      <c r="C4" s="1"/>
      <c r="D4" s="1"/>
      <c r="E4" s="1"/>
      <c r="F4" s="1" t="s">
        <v>27</v>
      </c>
      <c r="G4" s="1"/>
      <c r="H4" s="1"/>
      <c r="I4" s="9">
        <f>D35</f>
        <v>17.850000000000001</v>
      </c>
      <c r="J4" s="1" t="s">
        <v>28</v>
      </c>
      <c r="K4" s="1"/>
    </row>
    <row r="5" spans="1:11" x14ac:dyDescent="0.25">
      <c r="A5" s="1"/>
      <c r="B5" s="1" t="s">
        <v>116</v>
      </c>
      <c r="C5" s="1"/>
      <c r="D5" s="1"/>
      <c r="E5" s="1"/>
      <c r="F5" s="1" t="s">
        <v>29</v>
      </c>
      <c r="G5" s="1"/>
      <c r="H5" s="1"/>
      <c r="I5" s="10">
        <f>I35</f>
        <v>69618.936000000002</v>
      </c>
      <c r="J5" s="1" t="s">
        <v>30</v>
      </c>
      <c r="K5" s="1"/>
    </row>
    <row r="6" spans="1:11" x14ac:dyDescent="0.25">
      <c r="A6" s="1"/>
      <c r="B6" s="1" t="s">
        <v>24</v>
      </c>
      <c r="C6" s="1"/>
      <c r="D6" s="1"/>
      <c r="E6" s="1"/>
      <c r="F6" s="1"/>
      <c r="G6" s="1"/>
      <c r="H6" s="1"/>
      <c r="I6" s="10"/>
      <c r="J6" s="1"/>
      <c r="K6" s="1"/>
    </row>
    <row r="7" spans="1:11" x14ac:dyDescent="0.25">
      <c r="A7" s="1"/>
      <c r="B7" s="1"/>
      <c r="C7" s="1"/>
      <c r="D7" s="1"/>
      <c r="E7" s="1"/>
      <c r="F7" s="1" t="s">
        <v>161</v>
      </c>
      <c r="G7" s="1"/>
      <c r="H7" s="30"/>
      <c r="I7" s="31" t="s">
        <v>162</v>
      </c>
      <c r="J7" s="31"/>
      <c r="K7" s="30"/>
    </row>
    <row r="8" spans="1:11" x14ac:dyDescent="0.25">
      <c r="A8" s="1"/>
      <c r="B8" s="1"/>
      <c r="C8" s="1"/>
      <c r="D8" s="1"/>
      <c r="E8" s="1"/>
      <c r="F8" s="1"/>
      <c r="G8" s="1" t="s">
        <v>23</v>
      </c>
      <c r="H8" s="1"/>
      <c r="I8" s="10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 t="s">
        <v>116</v>
      </c>
      <c r="H9" s="1"/>
      <c r="I9" s="32" t="s">
        <v>77</v>
      </c>
      <c r="J9" s="32"/>
      <c r="K9" s="1"/>
    </row>
    <row r="10" spans="1:11" x14ac:dyDescent="0.25">
      <c r="A10" s="1"/>
      <c r="B10" s="1"/>
      <c r="C10" s="1"/>
      <c r="D10" s="1"/>
      <c r="E10" s="1"/>
      <c r="F10" s="1"/>
      <c r="G10" s="1" t="s">
        <v>24</v>
      </c>
      <c r="H10" s="1"/>
      <c r="I10" s="10"/>
      <c r="J10" s="1"/>
      <c r="K10" s="1"/>
    </row>
    <row r="11" spans="1:11" x14ac:dyDescent="0.25">
      <c r="A11" s="1"/>
      <c r="B11" s="1"/>
      <c r="C11" s="1" t="s">
        <v>117</v>
      </c>
      <c r="D11" s="1"/>
      <c r="E11" s="1"/>
      <c r="F11" s="1"/>
      <c r="G11" s="1"/>
      <c r="H11" s="1"/>
      <c r="I11" s="10"/>
      <c r="J11" s="1"/>
      <c r="K11" s="1"/>
    </row>
    <row r="12" spans="1:11" ht="15.75" x14ac:dyDescent="0.25">
      <c r="A12" s="111" t="s">
        <v>123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"/>
    </row>
    <row r="13" spans="1:11" ht="36.75" x14ac:dyDescent="0.25">
      <c r="A13" s="5" t="s">
        <v>40</v>
      </c>
      <c r="B13" s="5" t="s">
        <v>41</v>
      </c>
      <c r="C13" s="6" t="s">
        <v>2</v>
      </c>
      <c r="D13" s="6" t="s">
        <v>1</v>
      </c>
      <c r="E13" s="6" t="s">
        <v>3</v>
      </c>
      <c r="F13" s="6" t="s">
        <v>48</v>
      </c>
      <c r="G13" s="6" t="s">
        <v>5</v>
      </c>
      <c r="H13" s="6" t="s">
        <v>119</v>
      </c>
      <c r="I13" s="6" t="s">
        <v>6</v>
      </c>
      <c r="J13" s="2"/>
      <c r="K13" s="2"/>
    </row>
    <row r="14" spans="1:11" ht="15.75" x14ac:dyDescent="0.25">
      <c r="A14" s="16">
        <v>1</v>
      </c>
      <c r="B14" s="91" t="s">
        <v>47</v>
      </c>
      <c r="C14" s="17"/>
      <c r="D14" s="16">
        <v>5.4</v>
      </c>
      <c r="E14" s="16"/>
      <c r="F14" s="18">
        <f>садики!M59+садики!M60+садики!M61+садики!M64+садики!M65+садики!M67+садики!M68+садики!N59+садики!N60+садики!N61+садики!N64+садики!N65+садики!N67+садики!N68</f>
        <v>7570.5059999999994</v>
      </c>
      <c r="G14" s="18"/>
      <c r="H14" s="18"/>
      <c r="I14" s="18">
        <f>садики!L59+садики!L60+садики!L61+садики!L64+садики!L65+садики!L67+садики!L68+F14</f>
        <v>26014.235999999997</v>
      </c>
      <c r="J14" s="2"/>
      <c r="K14" s="2"/>
    </row>
    <row r="15" spans="1:11" ht="15.75" x14ac:dyDescent="0.25">
      <c r="A15" s="16">
        <v>2</v>
      </c>
      <c r="B15" s="91" t="s">
        <v>53</v>
      </c>
      <c r="C15" s="17"/>
      <c r="D15" s="16">
        <v>0.75</v>
      </c>
      <c r="E15" s="16"/>
      <c r="F15" s="18">
        <f>садики!M62+садики!M63+садики!M66+садики!N62+садики!N63+садики!N66</f>
        <v>850.13</v>
      </c>
      <c r="G15" s="33"/>
      <c r="H15" s="33"/>
      <c r="I15" s="18">
        <f>садики!L62+садики!L63+садики!L66+F15</f>
        <v>3175.88</v>
      </c>
      <c r="J15" s="2"/>
      <c r="K15" s="2"/>
    </row>
    <row r="16" spans="1:11" ht="15.75" x14ac:dyDescent="0.25">
      <c r="A16" s="16"/>
      <c r="B16" s="91"/>
      <c r="C16" s="17"/>
      <c r="D16" s="19"/>
      <c r="E16" s="16"/>
      <c r="F16" s="18"/>
      <c r="G16" s="33"/>
      <c r="H16" s="33"/>
      <c r="I16" s="18">
        <f>D16*E16+F16</f>
        <v>0</v>
      </c>
      <c r="J16" s="2"/>
      <c r="K16" s="2"/>
    </row>
    <row r="17" spans="1:11" ht="15.75" x14ac:dyDescent="0.25">
      <c r="A17" s="16"/>
      <c r="B17" s="91"/>
      <c r="C17" s="17"/>
      <c r="D17" s="16"/>
      <c r="E17" s="16"/>
      <c r="F17" s="18"/>
      <c r="G17" s="18"/>
      <c r="H17" s="18"/>
      <c r="I17" s="18"/>
      <c r="J17" s="21"/>
      <c r="K17" s="1"/>
    </row>
    <row r="18" spans="1:11" ht="15.75" x14ac:dyDescent="0.25">
      <c r="A18" s="16"/>
      <c r="B18" s="16"/>
      <c r="C18" s="17"/>
      <c r="D18" s="34">
        <f>SUM(D14:D17)</f>
        <v>6.15</v>
      </c>
      <c r="E18" s="34"/>
      <c r="F18" s="35">
        <f t="shared" ref="F18:I18" si="0">SUM(F14:F17)</f>
        <v>8420.6359999999986</v>
      </c>
      <c r="G18" s="35">
        <f t="shared" si="0"/>
        <v>0</v>
      </c>
      <c r="H18" s="35"/>
      <c r="I18" s="35">
        <f t="shared" si="0"/>
        <v>29190.115999999998</v>
      </c>
      <c r="J18" s="21"/>
      <c r="K18" s="1"/>
    </row>
    <row r="19" spans="1:11" ht="15.75" x14ac:dyDescent="0.25">
      <c r="A19" s="92" t="s">
        <v>49</v>
      </c>
      <c r="B19" s="93"/>
      <c r="C19" s="93"/>
      <c r="D19" s="93"/>
      <c r="E19" s="98" t="s">
        <v>146</v>
      </c>
      <c r="F19" s="93"/>
      <c r="G19" s="93"/>
      <c r="H19" s="93"/>
      <c r="I19" s="93"/>
      <c r="J19" s="1"/>
      <c r="K19" s="1"/>
    </row>
    <row r="20" spans="1:11" x14ac:dyDescent="0.25">
      <c r="A20" s="4"/>
      <c r="B20" s="4" t="s">
        <v>147</v>
      </c>
      <c r="C20" s="8">
        <v>1</v>
      </c>
      <c r="D20" s="4">
        <v>0.5</v>
      </c>
      <c r="E20" s="4">
        <v>1762</v>
      </c>
      <c r="F20" s="4"/>
      <c r="G20" s="4"/>
      <c r="H20" s="4">
        <v>980.5</v>
      </c>
      <c r="I20" s="7">
        <f>(D20*E20)+F20+G20+H20</f>
        <v>1861.5</v>
      </c>
      <c r="J20" s="1"/>
      <c r="K20" s="1"/>
    </row>
    <row r="21" spans="1:11" x14ac:dyDescent="0.25">
      <c r="A21" s="4"/>
      <c r="B21" s="4" t="s">
        <v>148</v>
      </c>
      <c r="C21" s="8">
        <v>1</v>
      </c>
      <c r="D21" s="4">
        <v>1</v>
      </c>
      <c r="E21" s="4">
        <v>1762</v>
      </c>
      <c r="F21" s="7"/>
      <c r="G21" s="7">
        <v>704.8</v>
      </c>
      <c r="H21" s="7">
        <v>1961</v>
      </c>
      <c r="I21" s="7">
        <f>(D21*E21)+F21+G21+H21</f>
        <v>4427.8</v>
      </c>
      <c r="J21" s="1"/>
      <c r="K21" s="1"/>
    </row>
    <row r="22" spans="1:11" ht="18.75" customHeight="1" x14ac:dyDescent="0.25">
      <c r="A22" s="4"/>
      <c r="B22" s="46" t="s">
        <v>149</v>
      </c>
      <c r="C22" s="8">
        <v>5</v>
      </c>
      <c r="D22" s="4">
        <v>3.45</v>
      </c>
      <c r="E22" s="4">
        <v>2396</v>
      </c>
      <c r="F22" s="7"/>
      <c r="G22" s="7"/>
      <c r="H22" s="7">
        <v>4578.1499999999996</v>
      </c>
      <c r="I22" s="7">
        <f t="shared" ref="I22:I31" si="1">(D22*E22)+F22+G22+H22</f>
        <v>12844.35</v>
      </c>
      <c r="J22" s="1"/>
      <c r="K22" s="1"/>
    </row>
    <row r="23" spans="1:11" x14ac:dyDescent="0.25">
      <c r="A23" s="4"/>
      <c r="B23" s="4" t="s">
        <v>150</v>
      </c>
      <c r="C23" s="8">
        <v>1</v>
      </c>
      <c r="D23" s="4">
        <v>0.5</v>
      </c>
      <c r="E23" s="4">
        <v>1762</v>
      </c>
      <c r="F23" s="7"/>
      <c r="G23" s="7">
        <v>88.1</v>
      </c>
      <c r="H23" s="7">
        <v>980.5</v>
      </c>
      <c r="I23" s="7">
        <f t="shared" si="1"/>
        <v>1949.6</v>
      </c>
      <c r="J23" s="1"/>
      <c r="K23" s="1"/>
    </row>
    <row r="24" spans="1:11" x14ac:dyDescent="0.25">
      <c r="A24" s="4"/>
      <c r="B24" s="4" t="s">
        <v>151</v>
      </c>
      <c r="C24" s="8">
        <v>1</v>
      </c>
      <c r="D24" s="4">
        <v>0.75</v>
      </c>
      <c r="E24" s="4">
        <v>1762</v>
      </c>
      <c r="F24" s="7"/>
      <c r="G24" s="7"/>
      <c r="H24" s="7">
        <v>2401.5</v>
      </c>
      <c r="I24" s="7">
        <f t="shared" si="1"/>
        <v>3723</v>
      </c>
      <c r="J24" s="1"/>
      <c r="K24" s="1"/>
    </row>
    <row r="25" spans="1:11" x14ac:dyDescent="0.25">
      <c r="A25" s="4"/>
      <c r="B25" s="4" t="s">
        <v>152</v>
      </c>
      <c r="C25" s="8">
        <v>3</v>
      </c>
      <c r="D25" s="4">
        <v>1.5</v>
      </c>
      <c r="E25" s="4">
        <v>2079</v>
      </c>
      <c r="F25" s="7"/>
      <c r="G25" s="7">
        <v>374.22</v>
      </c>
      <c r="H25" s="7">
        <v>2396</v>
      </c>
      <c r="I25" s="7">
        <f t="shared" si="1"/>
        <v>5888.72</v>
      </c>
      <c r="J25" s="1"/>
      <c r="K25" s="1"/>
    </row>
    <row r="26" spans="1:11" x14ac:dyDescent="0.25">
      <c r="A26" s="94"/>
      <c r="B26" s="15" t="s">
        <v>153</v>
      </c>
      <c r="C26" s="8">
        <v>2</v>
      </c>
      <c r="D26" s="94">
        <v>0.5</v>
      </c>
      <c r="E26" s="94">
        <v>1921</v>
      </c>
      <c r="F26" s="95"/>
      <c r="G26" s="95"/>
      <c r="H26" s="95"/>
      <c r="I26" s="95">
        <f t="shared" si="1"/>
        <v>960.5</v>
      </c>
      <c r="J26" s="1"/>
      <c r="K26" s="1"/>
    </row>
    <row r="27" spans="1:11" ht="15.75" x14ac:dyDescent="0.25">
      <c r="A27" s="96"/>
      <c r="B27" s="15" t="s">
        <v>154</v>
      </c>
      <c r="C27" s="8">
        <v>3</v>
      </c>
      <c r="D27" s="94">
        <v>1</v>
      </c>
      <c r="E27" s="94">
        <v>2079</v>
      </c>
      <c r="F27" s="102">
        <v>519.75</v>
      </c>
      <c r="G27" s="97"/>
      <c r="H27" s="97"/>
      <c r="I27" s="102">
        <f t="shared" si="1"/>
        <v>2598.75</v>
      </c>
      <c r="J27" s="1"/>
      <c r="K27" s="1"/>
    </row>
    <row r="28" spans="1:11" x14ac:dyDescent="0.25">
      <c r="A28" s="4"/>
      <c r="B28" s="15" t="s">
        <v>155</v>
      </c>
      <c r="C28" s="8">
        <v>2</v>
      </c>
      <c r="D28" s="4">
        <v>0.25</v>
      </c>
      <c r="E28" s="94"/>
      <c r="F28" s="7"/>
      <c r="G28" s="7"/>
      <c r="H28" s="7"/>
      <c r="I28" s="7">
        <f t="shared" si="1"/>
        <v>0</v>
      </c>
      <c r="J28" s="1"/>
      <c r="K28" s="1"/>
    </row>
    <row r="29" spans="1:11" x14ac:dyDescent="0.25">
      <c r="A29" s="4"/>
      <c r="B29" s="4" t="s">
        <v>156</v>
      </c>
      <c r="C29" s="8"/>
      <c r="D29" s="4">
        <v>3.5</v>
      </c>
      <c r="E29" s="94"/>
      <c r="F29" s="7"/>
      <c r="G29" s="7"/>
      <c r="H29" s="7"/>
      <c r="I29" s="7">
        <f t="shared" si="1"/>
        <v>0</v>
      </c>
      <c r="J29" s="1"/>
      <c r="K29" s="1"/>
    </row>
    <row r="30" spans="1:11" x14ac:dyDescent="0.25">
      <c r="A30" s="4"/>
      <c r="B30" s="14" t="s">
        <v>38</v>
      </c>
      <c r="C30" s="8"/>
      <c r="D30" s="4">
        <v>2</v>
      </c>
      <c r="E30" s="94">
        <v>1921</v>
      </c>
      <c r="F30" s="7"/>
      <c r="G30" s="7">
        <v>704.8</v>
      </c>
      <c r="H30" s="7"/>
      <c r="I30" s="7">
        <f t="shared" si="1"/>
        <v>4546.8</v>
      </c>
      <c r="J30" s="1"/>
      <c r="K30" s="1"/>
    </row>
    <row r="31" spans="1:11" x14ac:dyDescent="0.25">
      <c r="A31" s="4"/>
      <c r="B31" s="4" t="s">
        <v>159</v>
      </c>
      <c r="C31" s="8">
        <v>7</v>
      </c>
      <c r="D31" s="4">
        <v>0.5</v>
      </c>
      <c r="E31" s="4">
        <v>2713</v>
      </c>
      <c r="F31" s="7">
        <f>E31*10%</f>
        <v>271.3</v>
      </c>
      <c r="G31" s="7"/>
      <c r="H31" s="7"/>
      <c r="I31" s="7">
        <f t="shared" si="1"/>
        <v>1627.8</v>
      </c>
      <c r="J31" s="1"/>
      <c r="K31" s="1"/>
    </row>
    <row r="32" spans="1:11" x14ac:dyDescent="0.25">
      <c r="A32" s="4"/>
      <c r="B32" s="15"/>
      <c r="C32" s="8"/>
      <c r="D32" s="4"/>
      <c r="E32" s="4"/>
      <c r="F32" s="7"/>
      <c r="G32" s="7"/>
      <c r="H32" s="7"/>
      <c r="I32" s="7"/>
      <c r="J32" s="1"/>
      <c r="K32" s="1"/>
    </row>
    <row r="33" spans="1:11" x14ac:dyDescent="0.25">
      <c r="A33" s="4"/>
      <c r="B33" s="4"/>
      <c r="C33" s="8"/>
      <c r="D33" s="4"/>
      <c r="E33" s="4"/>
      <c r="F33" s="7"/>
      <c r="G33" s="7"/>
      <c r="H33" s="7"/>
      <c r="I33" s="7"/>
      <c r="J33" s="1"/>
      <c r="K33" s="1"/>
    </row>
    <row r="34" spans="1:11" x14ac:dyDescent="0.25">
      <c r="A34" s="99"/>
      <c r="B34" s="99"/>
      <c r="C34" s="100"/>
      <c r="D34" s="101">
        <f>SUM(D20:D33)-D28-D29</f>
        <v>11.7</v>
      </c>
      <c r="E34" s="101"/>
      <c r="F34" s="101">
        <f t="shared" ref="F34:I34" si="2">SUM(F20:F33)-F28-F29</f>
        <v>791.05</v>
      </c>
      <c r="G34" s="101">
        <f t="shared" si="2"/>
        <v>1871.9199999999998</v>
      </c>
      <c r="H34" s="101">
        <f t="shared" si="2"/>
        <v>13297.65</v>
      </c>
      <c r="I34" s="101">
        <f t="shared" si="2"/>
        <v>40428.820000000007</v>
      </c>
      <c r="J34" s="1"/>
      <c r="K34" s="1"/>
    </row>
    <row r="35" spans="1:11" x14ac:dyDescent="0.25">
      <c r="A35" s="4"/>
      <c r="B35" s="15" t="s">
        <v>76</v>
      </c>
      <c r="C35" s="8"/>
      <c r="D35" s="36">
        <f>D18+D34</f>
        <v>17.850000000000001</v>
      </c>
      <c r="E35" s="36">
        <f t="shared" ref="E35:I35" si="3">E18+E34</f>
        <v>0</v>
      </c>
      <c r="F35" s="37">
        <f t="shared" si="3"/>
        <v>9211.6859999999979</v>
      </c>
      <c r="G35" s="37">
        <f t="shared" si="3"/>
        <v>1871.9199999999998</v>
      </c>
      <c r="H35" s="37">
        <f t="shared" si="3"/>
        <v>13297.65</v>
      </c>
      <c r="I35" s="37">
        <f t="shared" si="3"/>
        <v>69618.936000000002</v>
      </c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 t="s">
        <v>157</v>
      </c>
      <c r="B38" s="1"/>
      <c r="C38" s="1"/>
      <c r="D38" s="1"/>
      <c r="E38" s="1"/>
      <c r="F38" s="1"/>
      <c r="G38" s="1" t="s">
        <v>158</v>
      </c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 t="s">
        <v>94</v>
      </c>
      <c r="B40" s="1"/>
      <c r="C40" s="1"/>
      <c r="D40" s="1"/>
      <c r="E40" s="1"/>
      <c r="F40" s="1"/>
      <c r="G40" s="1" t="s">
        <v>96</v>
      </c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5" spans="1:11" x14ac:dyDescent="0.25">
      <c r="A45" s="11"/>
      <c r="B45" s="11"/>
      <c r="C45" s="11"/>
      <c r="D45" s="11"/>
      <c r="E45" s="11"/>
    </row>
    <row r="46" spans="1:11" x14ac:dyDescent="0.25">
      <c r="A46" s="11"/>
      <c r="B46" s="11" t="s">
        <v>13</v>
      </c>
      <c r="C46" s="11"/>
      <c r="D46" s="11">
        <f>D21+D23+D28+D31</f>
        <v>2.25</v>
      </c>
      <c r="E46" s="12">
        <f>I21+I23+I28+I31</f>
        <v>8005.2</v>
      </c>
    </row>
    <row r="47" spans="1:11" x14ac:dyDescent="0.25">
      <c r="A47" s="11"/>
      <c r="B47" s="11" t="s">
        <v>14</v>
      </c>
      <c r="C47" s="11"/>
      <c r="D47" s="11">
        <f>D22+D33</f>
        <v>3.45</v>
      </c>
      <c r="E47" s="12">
        <f>I22+I33</f>
        <v>12844.35</v>
      </c>
    </row>
    <row r="48" spans="1:11" x14ac:dyDescent="0.25">
      <c r="A48" s="11"/>
      <c r="B48" s="11" t="s">
        <v>15</v>
      </c>
      <c r="C48" s="11"/>
      <c r="D48" s="11">
        <f>D24+D29</f>
        <v>4.25</v>
      </c>
      <c r="E48" s="12">
        <f>I24+I29</f>
        <v>3723</v>
      </c>
    </row>
    <row r="49" spans="1:5" x14ac:dyDescent="0.25">
      <c r="A49" s="11"/>
      <c r="B49" s="11" t="s">
        <v>16</v>
      </c>
      <c r="C49" s="11"/>
      <c r="D49" s="11">
        <v>0</v>
      </c>
      <c r="E49" s="12">
        <v>0</v>
      </c>
    </row>
    <row r="50" spans="1:5" x14ac:dyDescent="0.25">
      <c r="A50" s="11"/>
      <c r="B50" s="11" t="s">
        <v>17</v>
      </c>
      <c r="C50" s="11"/>
      <c r="D50" s="11">
        <f>D32</f>
        <v>0</v>
      </c>
      <c r="E50" s="12">
        <f>I32</f>
        <v>0</v>
      </c>
    </row>
    <row r="51" spans="1:5" x14ac:dyDescent="0.25">
      <c r="A51" s="11"/>
      <c r="B51" s="11" t="s">
        <v>18</v>
      </c>
      <c r="C51" s="11"/>
      <c r="D51" s="11">
        <v>0</v>
      </c>
      <c r="E51" s="12">
        <v>0</v>
      </c>
    </row>
    <row r="52" spans="1:5" x14ac:dyDescent="0.25">
      <c r="A52" s="11"/>
      <c r="B52" s="11" t="s">
        <v>19</v>
      </c>
      <c r="C52" s="11"/>
      <c r="D52" s="11">
        <f>D30+D17+D16</f>
        <v>2</v>
      </c>
      <c r="E52" s="12">
        <f>I16+I17+I30</f>
        <v>4546.8</v>
      </c>
    </row>
    <row r="53" spans="1:5" x14ac:dyDescent="0.25">
      <c r="A53" s="11"/>
      <c r="B53" s="11" t="s">
        <v>52</v>
      </c>
      <c r="C53" s="11"/>
      <c r="D53" s="11">
        <v>0</v>
      </c>
      <c r="E53" s="12">
        <v>0</v>
      </c>
    </row>
    <row r="54" spans="1:5" x14ac:dyDescent="0.25">
      <c r="A54" s="11"/>
      <c r="B54" s="11" t="s">
        <v>44</v>
      </c>
      <c r="C54" s="11"/>
      <c r="D54" s="11">
        <f>D14+D15</f>
        <v>6.15</v>
      </c>
      <c r="E54" s="12">
        <f>I14+I15</f>
        <v>29190.115999999998</v>
      </c>
    </row>
    <row r="55" spans="1:5" x14ac:dyDescent="0.25">
      <c r="A55" s="11"/>
      <c r="B55" s="11"/>
      <c r="C55" s="11"/>
      <c r="D55" s="11"/>
      <c r="E55" s="11"/>
    </row>
    <row r="56" spans="1:5" x14ac:dyDescent="0.25">
      <c r="A56" s="11"/>
      <c r="B56" s="11"/>
      <c r="C56" s="11"/>
      <c r="D56" s="11"/>
      <c r="E56" s="11"/>
    </row>
    <row r="57" spans="1:5" x14ac:dyDescent="0.25">
      <c r="A57" s="11"/>
      <c r="B57" s="11" t="s">
        <v>20</v>
      </c>
      <c r="C57" s="11"/>
      <c r="D57" s="11">
        <f>SUM(D46:D56)</f>
        <v>18.100000000000001</v>
      </c>
      <c r="E57" s="13">
        <f>SUM(E46:E56)</f>
        <v>58309.466</v>
      </c>
    </row>
  </sheetData>
  <mergeCells count="1">
    <mergeCell ref="A12:J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zoomScale="80" zoomScaleNormal="80" workbookViewId="0">
      <selection activeCell="H18" sqref="H18"/>
    </sheetView>
  </sheetViews>
  <sheetFormatPr defaultRowHeight="15" x14ac:dyDescent="0.25"/>
  <cols>
    <col min="2" max="2" width="32.7109375" customWidth="1"/>
    <col min="3" max="3" width="12.42578125" customWidth="1"/>
    <col min="4" max="4" width="10.5703125" customWidth="1"/>
    <col min="6" max="6" width="10.42578125" customWidth="1"/>
    <col min="11" max="11" width="11.28515625" customWidth="1"/>
    <col min="12" max="13" width="12.85546875" customWidth="1"/>
    <col min="14" max="14" width="13.28515625" customWidth="1"/>
    <col min="15" max="15" width="13.140625" customWidth="1"/>
    <col min="16" max="16" width="11" customWidth="1"/>
  </cols>
  <sheetData>
    <row r="1" spans="1:21" ht="66.75" customHeight="1" x14ac:dyDescent="0.25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"/>
    </row>
    <row r="2" spans="1:21" ht="75" x14ac:dyDescent="0.25">
      <c r="A2" s="26" t="s">
        <v>58</v>
      </c>
      <c r="B2" s="26" t="s">
        <v>62</v>
      </c>
      <c r="C2" s="26" t="s">
        <v>63</v>
      </c>
      <c r="D2" s="26" t="s">
        <v>64</v>
      </c>
      <c r="E2" s="26" t="s">
        <v>65</v>
      </c>
      <c r="F2" s="26" t="s">
        <v>66</v>
      </c>
      <c r="G2" s="26" t="s">
        <v>67</v>
      </c>
      <c r="H2" s="26" t="s">
        <v>2</v>
      </c>
      <c r="I2" s="26" t="s">
        <v>68</v>
      </c>
      <c r="J2" s="26" t="s">
        <v>69</v>
      </c>
      <c r="K2" s="26" t="s">
        <v>70</v>
      </c>
      <c r="L2" s="26" t="s">
        <v>74</v>
      </c>
      <c r="M2" s="26" t="s">
        <v>71</v>
      </c>
      <c r="N2" s="26" t="s">
        <v>121</v>
      </c>
      <c r="O2" s="26" t="s">
        <v>72</v>
      </c>
      <c r="P2" s="26" t="s">
        <v>73</v>
      </c>
      <c r="Q2" s="24"/>
      <c r="R2" s="24"/>
      <c r="S2" s="24"/>
      <c r="T2" s="24"/>
      <c r="U2" s="24"/>
    </row>
    <row r="3" spans="1:21" ht="25.5" customHeight="1" x14ac:dyDescent="0.25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  <c r="L3" s="25">
        <v>12</v>
      </c>
      <c r="M3" s="25">
        <v>13</v>
      </c>
      <c r="N3" s="25">
        <v>14</v>
      </c>
      <c r="O3" s="25">
        <v>15</v>
      </c>
      <c r="P3" s="27">
        <v>16</v>
      </c>
      <c r="Q3" s="24"/>
      <c r="R3" s="24"/>
      <c r="S3" s="24"/>
      <c r="T3" s="24"/>
      <c r="U3" s="24"/>
    </row>
    <row r="4" spans="1:21" ht="40.5" customHeight="1" x14ac:dyDescent="0.25">
      <c r="A4" s="4">
        <v>1</v>
      </c>
      <c r="B4" s="4" t="s">
        <v>59</v>
      </c>
      <c r="C4" s="4" t="s">
        <v>60</v>
      </c>
      <c r="D4" s="4" t="s">
        <v>61</v>
      </c>
      <c r="E4" s="4">
        <v>11</v>
      </c>
      <c r="F4" s="4"/>
      <c r="G4" s="4"/>
      <c r="H4" s="4">
        <v>10</v>
      </c>
      <c r="I4" s="4">
        <v>3207</v>
      </c>
      <c r="J4" s="4">
        <v>90</v>
      </c>
      <c r="K4" s="4">
        <v>27</v>
      </c>
      <c r="L4" s="7">
        <f>I4*J4%</f>
        <v>2886.3</v>
      </c>
      <c r="M4" s="7">
        <f>L4*20%</f>
        <v>577.2600000000001</v>
      </c>
      <c r="N4" s="7">
        <f>L4*20%</f>
        <v>577.2600000000001</v>
      </c>
      <c r="O4" s="7">
        <f>SUM(L4:N4)</f>
        <v>4040.8200000000006</v>
      </c>
      <c r="P4" s="4">
        <f>I4</f>
        <v>3207</v>
      </c>
      <c r="Q4" s="24"/>
      <c r="R4" s="24"/>
      <c r="S4" s="24"/>
      <c r="T4" s="24"/>
      <c r="U4" s="24"/>
    </row>
    <row r="5" spans="1:21" ht="40.5" customHeight="1" x14ac:dyDescent="0.25">
      <c r="A5" s="4"/>
      <c r="B5" s="4" t="s">
        <v>59</v>
      </c>
      <c r="C5" s="4" t="s">
        <v>109</v>
      </c>
      <c r="D5" s="4" t="s">
        <v>61</v>
      </c>
      <c r="E5" s="4">
        <v>11</v>
      </c>
      <c r="F5" s="4"/>
      <c r="G5" s="4"/>
      <c r="H5" s="4">
        <v>9</v>
      </c>
      <c r="I5" s="4">
        <v>2890</v>
      </c>
      <c r="J5" s="4">
        <v>10</v>
      </c>
      <c r="K5" s="4">
        <v>2.4</v>
      </c>
      <c r="L5" s="7">
        <v>276.8</v>
      </c>
      <c r="M5" s="7">
        <f>L5*20%</f>
        <v>55.360000000000007</v>
      </c>
      <c r="N5" s="7">
        <f t="shared" ref="N5:N7" si="0">L5*20%</f>
        <v>55.360000000000007</v>
      </c>
      <c r="O5" s="7">
        <f>SUM(L5:N5)</f>
        <v>387.52000000000004</v>
      </c>
      <c r="P5" s="4"/>
      <c r="Q5" s="24"/>
      <c r="R5" s="24"/>
      <c r="S5" s="24"/>
      <c r="T5" s="24"/>
      <c r="U5" s="24"/>
    </row>
    <row r="6" spans="1:21" ht="40.5" customHeight="1" x14ac:dyDescent="0.25">
      <c r="A6" s="4">
        <v>2</v>
      </c>
      <c r="B6" s="4" t="s">
        <v>75</v>
      </c>
      <c r="C6" s="4" t="s">
        <v>60</v>
      </c>
      <c r="D6" s="4" t="s">
        <v>61</v>
      </c>
      <c r="E6" s="4">
        <v>16</v>
      </c>
      <c r="F6" s="4"/>
      <c r="G6" s="4"/>
      <c r="H6" s="4">
        <v>10</v>
      </c>
      <c r="I6" s="4">
        <v>3207</v>
      </c>
      <c r="J6" s="4">
        <v>90</v>
      </c>
      <c r="K6" s="4">
        <v>27</v>
      </c>
      <c r="L6" s="7">
        <f>I6*J6%</f>
        <v>2886.3</v>
      </c>
      <c r="M6" s="7">
        <f>L6*20%</f>
        <v>577.2600000000001</v>
      </c>
      <c r="N6" s="7">
        <f t="shared" si="0"/>
        <v>577.2600000000001</v>
      </c>
      <c r="O6" s="7">
        <f>SUM(L6:N6)</f>
        <v>4040.8200000000006</v>
      </c>
      <c r="P6" s="4">
        <f>I6</f>
        <v>3207</v>
      </c>
      <c r="Q6" s="24"/>
      <c r="R6" s="24"/>
      <c r="S6" s="24"/>
      <c r="T6" s="24"/>
      <c r="U6" s="24"/>
    </row>
    <row r="7" spans="1:21" ht="49.5" customHeight="1" x14ac:dyDescent="0.25">
      <c r="A7" s="4"/>
      <c r="B7" s="4" t="s">
        <v>75</v>
      </c>
      <c r="C7" s="4" t="s">
        <v>110</v>
      </c>
      <c r="D7" s="4" t="s">
        <v>61</v>
      </c>
      <c r="E7" s="4">
        <v>16</v>
      </c>
      <c r="F7" s="4"/>
      <c r="G7" s="4"/>
      <c r="H7" s="4">
        <v>10</v>
      </c>
      <c r="I7" s="4">
        <v>2890</v>
      </c>
      <c r="J7" s="4">
        <v>10</v>
      </c>
      <c r="K7" s="4">
        <v>3</v>
      </c>
      <c r="L7" s="7">
        <v>276.8</v>
      </c>
      <c r="M7" s="7">
        <f>L7*20%</f>
        <v>55.360000000000007</v>
      </c>
      <c r="N7" s="7">
        <f t="shared" si="0"/>
        <v>55.360000000000007</v>
      </c>
      <c r="O7" s="7">
        <f>SUM(L7:N7)</f>
        <v>387.52000000000004</v>
      </c>
      <c r="P7" s="4"/>
      <c r="Q7" s="24"/>
      <c r="R7" s="24"/>
      <c r="S7" s="24"/>
      <c r="T7" s="24"/>
      <c r="U7" s="24"/>
    </row>
    <row r="8" spans="1:21" ht="48.75" customHeight="1" x14ac:dyDescent="0.25">
      <c r="A8" s="28"/>
      <c r="B8" s="28" t="s">
        <v>76</v>
      </c>
      <c r="C8" s="28"/>
      <c r="D8" s="28"/>
      <c r="E8" s="28"/>
      <c r="F8" s="28"/>
      <c r="G8" s="28"/>
      <c r="H8" s="28"/>
      <c r="I8" s="28"/>
      <c r="J8" s="29">
        <f>SUM(J4:J7)</f>
        <v>200</v>
      </c>
      <c r="K8" s="29">
        <f t="shared" ref="K8:P8" si="1">SUM(K4:K7)</f>
        <v>59.4</v>
      </c>
      <c r="L8" s="29">
        <f t="shared" si="1"/>
        <v>6326.2000000000007</v>
      </c>
      <c r="M8" s="29">
        <f t="shared" si="1"/>
        <v>1265.24</v>
      </c>
      <c r="N8" s="29">
        <f t="shared" si="1"/>
        <v>1265.24</v>
      </c>
      <c r="O8" s="29">
        <f t="shared" si="1"/>
        <v>8856.6800000000021</v>
      </c>
      <c r="P8" s="29">
        <f t="shared" si="1"/>
        <v>6414</v>
      </c>
      <c r="Q8" s="24"/>
      <c r="R8" s="24"/>
      <c r="S8" s="24"/>
      <c r="T8" s="24"/>
      <c r="U8" s="24"/>
    </row>
    <row r="10" spans="1:21" hidden="1" x14ac:dyDescent="0.25"/>
    <row r="11" spans="1:21" ht="3" customHeight="1" x14ac:dyDescent="0.25"/>
    <row r="12" spans="1:21" hidden="1" x14ac:dyDescent="0.25"/>
    <row r="13" spans="1:21" hidden="1" x14ac:dyDescent="0.25"/>
    <row r="14" spans="1:21" hidden="1" x14ac:dyDescent="0.25"/>
    <row r="15" spans="1:21" x14ac:dyDescent="0.25">
      <c r="B15" s="1" t="s">
        <v>108</v>
      </c>
      <c r="C15" s="1"/>
      <c r="D15" s="1"/>
      <c r="E15" s="1"/>
      <c r="F15" s="1"/>
      <c r="G15" s="1"/>
      <c r="H15" s="1"/>
    </row>
    <row r="16" spans="1:21" x14ac:dyDescent="0.25">
      <c r="B16" s="1"/>
      <c r="C16" s="1"/>
      <c r="D16" s="1"/>
      <c r="E16" s="1"/>
      <c r="F16" s="1"/>
      <c r="G16" s="1"/>
      <c r="H16" s="1"/>
    </row>
    <row r="17" spans="2:8" x14ac:dyDescent="0.25">
      <c r="B17" s="1" t="s">
        <v>81</v>
      </c>
      <c r="C17" s="1"/>
      <c r="D17" s="1"/>
      <c r="E17" s="1"/>
      <c r="F17" s="1"/>
      <c r="G17" s="1"/>
      <c r="H17" s="1"/>
    </row>
    <row r="18" spans="2:8" ht="12" customHeight="1" x14ac:dyDescent="0.25">
      <c r="F18" s="24"/>
    </row>
    <row r="19" spans="2:8" ht="3" hidden="1" customHeight="1" x14ac:dyDescent="0.25"/>
    <row r="20" spans="2:8" hidden="1" x14ac:dyDescent="0.25"/>
    <row r="21" spans="2:8" hidden="1" x14ac:dyDescent="0.25"/>
    <row r="22" spans="2:8" hidden="1" x14ac:dyDescent="0.25"/>
    <row r="23" spans="2:8" hidden="1" x14ac:dyDescent="0.25"/>
    <row r="24" spans="2:8" hidden="1" x14ac:dyDescent="0.25"/>
    <row r="25" spans="2:8" hidden="1" x14ac:dyDescent="0.25"/>
    <row r="26" spans="2:8" hidden="1" x14ac:dyDescent="0.25"/>
    <row r="27" spans="2:8" hidden="1" x14ac:dyDescent="0.25"/>
    <row r="28" spans="2:8" hidden="1" x14ac:dyDescent="0.25"/>
    <row r="29" spans="2:8" hidden="1" x14ac:dyDescent="0.25"/>
    <row r="30" spans="2:8" hidden="1" x14ac:dyDescent="0.25"/>
    <row r="31" spans="2:8" hidden="1" x14ac:dyDescent="0.25"/>
    <row r="32" spans="2:8" hidden="1" x14ac:dyDescent="0.25"/>
    <row r="33" spans="1:16" hidden="1" x14ac:dyDescent="0.25"/>
    <row r="34" spans="1:16" hidden="1" x14ac:dyDescent="0.25"/>
    <row r="35" spans="1:16" hidden="1" x14ac:dyDescent="0.25"/>
    <row r="36" spans="1:16" hidden="1" x14ac:dyDescent="0.25"/>
    <row r="37" spans="1:16" hidden="1" x14ac:dyDescent="0.25"/>
    <row r="38" spans="1:16" hidden="1" x14ac:dyDescent="0.25"/>
    <row r="39" spans="1:16" hidden="1" x14ac:dyDescent="0.25"/>
    <row r="40" spans="1:16" hidden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13" t="s">
        <v>120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"/>
    </row>
    <row r="42" spans="1:16" ht="75" x14ac:dyDescent="0.25">
      <c r="A42" s="26" t="s">
        <v>58</v>
      </c>
      <c r="B42" s="26" t="s">
        <v>62</v>
      </c>
      <c r="C42" s="26" t="s">
        <v>63</v>
      </c>
      <c r="D42" s="26" t="s">
        <v>64</v>
      </c>
      <c r="E42" s="26" t="s">
        <v>65</v>
      </c>
      <c r="F42" s="26" t="s">
        <v>66</v>
      </c>
      <c r="G42" s="26" t="s">
        <v>67</v>
      </c>
      <c r="H42" s="26" t="s">
        <v>2</v>
      </c>
      <c r="I42" s="26" t="s">
        <v>68</v>
      </c>
      <c r="J42" s="26" t="s">
        <v>69</v>
      </c>
      <c r="K42" s="26" t="s">
        <v>70</v>
      </c>
      <c r="L42" s="26" t="s">
        <v>74</v>
      </c>
      <c r="M42" s="26" t="s">
        <v>71</v>
      </c>
      <c r="N42" s="26" t="s">
        <v>121</v>
      </c>
      <c r="O42" s="26" t="s">
        <v>72</v>
      </c>
      <c r="P42" s="26" t="s">
        <v>73</v>
      </c>
    </row>
    <row r="43" spans="1:16" x14ac:dyDescent="0.25">
      <c r="A43" s="25">
        <v>1</v>
      </c>
      <c r="B43" s="25">
        <v>2</v>
      </c>
      <c r="C43" s="25">
        <v>3</v>
      </c>
      <c r="D43" s="25">
        <v>4</v>
      </c>
      <c r="E43" s="25">
        <v>5</v>
      </c>
      <c r="F43" s="25">
        <v>6</v>
      </c>
      <c r="G43" s="25">
        <v>7</v>
      </c>
      <c r="H43" s="25">
        <v>8</v>
      </c>
      <c r="I43" s="25">
        <v>9</v>
      </c>
      <c r="J43" s="25">
        <v>10</v>
      </c>
      <c r="K43" s="25">
        <v>11</v>
      </c>
      <c r="L43" s="25">
        <v>12</v>
      </c>
      <c r="M43" s="25">
        <v>13</v>
      </c>
      <c r="N43" s="25">
        <v>14</v>
      </c>
      <c r="O43" s="25">
        <v>15</v>
      </c>
      <c r="P43" s="27">
        <v>16</v>
      </c>
    </row>
    <row r="44" spans="1:16" x14ac:dyDescent="0.25">
      <c r="A44" s="4">
        <v>1</v>
      </c>
      <c r="B44" s="4" t="s">
        <v>78</v>
      </c>
      <c r="C44" s="26" t="s">
        <v>60</v>
      </c>
      <c r="D44" s="4" t="s">
        <v>61</v>
      </c>
      <c r="E44" s="4">
        <v>29</v>
      </c>
      <c r="F44" s="4" t="s">
        <v>85</v>
      </c>
      <c r="G44" s="4"/>
      <c r="H44" s="4">
        <v>11</v>
      </c>
      <c r="I44" s="4">
        <v>3471</v>
      </c>
      <c r="J44" s="4">
        <v>100</v>
      </c>
      <c r="K44" s="4">
        <v>30</v>
      </c>
      <c r="L44" s="7">
        <f>I44*J44%</f>
        <v>3471</v>
      </c>
      <c r="M44" s="7">
        <f>L44*30%</f>
        <v>1041.3</v>
      </c>
      <c r="N44" s="7">
        <f>L44*20%</f>
        <v>694.2</v>
      </c>
      <c r="O44" s="7">
        <f>SUM(L44:N44)</f>
        <v>5206.5</v>
      </c>
      <c r="P44" s="7">
        <f>I44</f>
        <v>3471</v>
      </c>
    </row>
    <row r="45" spans="1:16" x14ac:dyDescent="0.25">
      <c r="A45" s="4">
        <v>2</v>
      </c>
      <c r="B45" s="4" t="s">
        <v>79</v>
      </c>
      <c r="C45" s="26" t="s">
        <v>60</v>
      </c>
      <c r="D45" s="4" t="s">
        <v>61</v>
      </c>
      <c r="E45" s="4">
        <v>13</v>
      </c>
      <c r="F45" s="4" t="s">
        <v>85</v>
      </c>
      <c r="G45" s="4"/>
      <c r="H45" s="4">
        <v>11</v>
      </c>
      <c r="I45" s="4">
        <v>3471</v>
      </c>
      <c r="J45" s="4">
        <v>80</v>
      </c>
      <c r="K45" s="4">
        <v>24</v>
      </c>
      <c r="L45" s="7">
        <f>I45*J45%</f>
        <v>2776.8</v>
      </c>
      <c r="M45" s="7">
        <f>L45*20%</f>
        <v>555.36</v>
      </c>
      <c r="N45" s="7">
        <f t="shared" ref="N45:N47" si="2">L45*20%</f>
        <v>555.36</v>
      </c>
      <c r="O45" s="7">
        <f>SUM(L45:N45)</f>
        <v>3887.5200000000004</v>
      </c>
      <c r="P45" s="7">
        <f>I45</f>
        <v>3471</v>
      </c>
    </row>
    <row r="46" spans="1:16" ht="30" x14ac:dyDescent="0.25">
      <c r="A46" s="4"/>
      <c r="B46" s="4" t="s">
        <v>79</v>
      </c>
      <c r="C46" s="26" t="s">
        <v>82</v>
      </c>
      <c r="D46" s="4" t="s">
        <v>61</v>
      </c>
      <c r="E46" s="4">
        <v>13</v>
      </c>
      <c r="F46" s="4"/>
      <c r="G46" s="4"/>
      <c r="H46" s="4">
        <v>9</v>
      </c>
      <c r="I46" s="4">
        <v>2890</v>
      </c>
      <c r="J46" s="4">
        <v>25</v>
      </c>
      <c r="K46" s="4">
        <v>6</v>
      </c>
      <c r="L46" s="7">
        <f>I46*J46%</f>
        <v>722.5</v>
      </c>
      <c r="M46" s="7">
        <f t="shared" ref="M46" si="3">L46*20%</f>
        <v>144.5</v>
      </c>
      <c r="N46" s="7">
        <f t="shared" si="2"/>
        <v>144.5</v>
      </c>
      <c r="O46" s="7">
        <f t="shared" ref="O46:O47" si="4">SUM(L46:N46)</f>
        <v>1011.5</v>
      </c>
      <c r="P46" s="7">
        <v>0</v>
      </c>
    </row>
    <row r="47" spans="1:16" x14ac:dyDescent="0.25">
      <c r="A47" s="4">
        <v>3</v>
      </c>
      <c r="B47" s="4" t="s">
        <v>80</v>
      </c>
      <c r="C47" s="26" t="s">
        <v>83</v>
      </c>
      <c r="D47" s="4" t="s">
        <v>84</v>
      </c>
      <c r="E47" s="4">
        <v>34</v>
      </c>
      <c r="F47" s="4"/>
      <c r="G47" s="4"/>
      <c r="H47" s="4">
        <v>9</v>
      </c>
      <c r="I47" s="4">
        <v>2890</v>
      </c>
      <c r="J47" s="4">
        <v>12.5</v>
      </c>
      <c r="K47" s="4">
        <v>3.75</v>
      </c>
      <c r="L47" s="7">
        <f t="shared" ref="L47" si="5">I47*J47%</f>
        <v>361.25</v>
      </c>
      <c r="M47" s="7">
        <f>L47*30%</f>
        <v>108.375</v>
      </c>
      <c r="N47" s="7">
        <f t="shared" si="2"/>
        <v>72.25</v>
      </c>
      <c r="O47" s="7">
        <f t="shared" si="4"/>
        <v>541.875</v>
      </c>
      <c r="P47" s="7">
        <v>0</v>
      </c>
    </row>
    <row r="48" spans="1:16" x14ac:dyDescent="0.25">
      <c r="A48" s="4"/>
      <c r="B48" s="4"/>
      <c r="C48" s="26"/>
      <c r="D48" s="4"/>
      <c r="E48" s="4"/>
      <c r="F48" s="4"/>
      <c r="G48" s="4"/>
      <c r="H48" s="4"/>
      <c r="I48" s="4"/>
      <c r="J48" s="4"/>
      <c r="K48" s="4"/>
      <c r="L48" s="7"/>
      <c r="M48" s="7"/>
      <c r="N48" s="7"/>
      <c r="O48" s="7"/>
      <c r="P48" s="7"/>
    </row>
    <row r="49" spans="1:16" ht="43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>
        <v>217.5</v>
      </c>
      <c r="K49" s="4">
        <f>K44+K45+K46+K47</f>
        <v>63.75</v>
      </c>
      <c r="L49" s="7">
        <f t="shared" ref="L49:P49" si="6">L44+L45+L46+L47</f>
        <v>7331.55</v>
      </c>
      <c r="M49" s="7">
        <f t="shared" si="6"/>
        <v>1849.5349999999999</v>
      </c>
      <c r="N49" s="7">
        <f t="shared" si="6"/>
        <v>1466.31</v>
      </c>
      <c r="O49" s="7">
        <f t="shared" si="6"/>
        <v>10647.395</v>
      </c>
      <c r="P49" s="7">
        <f t="shared" si="6"/>
        <v>6942</v>
      </c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1"/>
      <c r="M50" s="21"/>
      <c r="N50" s="21"/>
      <c r="O50" s="21"/>
      <c r="P50" s="21"/>
    </row>
    <row r="51" spans="1:16" x14ac:dyDescent="0.25">
      <c r="A51" s="1"/>
      <c r="B51" s="1" t="s">
        <v>108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/>
      <c r="B53" s="1" t="s">
        <v>81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5" spans="1:16" ht="15.75" x14ac:dyDescent="0.25">
      <c r="A55" s="111" t="s">
        <v>123</v>
      </c>
      <c r="B55" s="111"/>
      <c r="C55" s="111"/>
      <c r="D55" s="111"/>
      <c r="E55" s="111"/>
      <c r="F55" s="111"/>
      <c r="G55" s="111"/>
      <c r="H55" s="111"/>
      <c r="I55" s="111"/>
      <c r="J55" s="111"/>
      <c r="K55" s="70" t="s">
        <v>124</v>
      </c>
      <c r="L55" s="70" t="s">
        <v>160</v>
      </c>
      <c r="M55" s="76"/>
      <c r="N55" s="76"/>
      <c r="O55" s="76"/>
      <c r="P55" s="76"/>
    </row>
    <row r="56" spans="1:16" x14ac:dyDescent="0.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1:16" ht="218.25" x14ac:dyDescent="0.25">
      <c r="A57" s="77" t="s">
        <v>125</v>
      </c>
      <c r="B57" s="78" t="s">
        <v>126</v>
      </c>
      <c r="C57" s="77" t="s">
        <v>127</v>
      </c>
      <c r="D57" s="71" t="s">
        <v>128</v>
      </c>
      <c r="E57" s="71" t="s">
        <v>129</v>
      </c>
      <c r="F57" s="71" t="s">
        <v>66</v>
      </c>
      <c r="G57" s="71" t="s">
        <v>67</v>
      </c>
      <c r="H57" s="79" t="s">
        <v>130</v>
      </c>
      <c r="I57" s="79" t="s">
        <v>68</v>
      </c>
      <c r="J57" s="79" t="s">
        <v>69</v>
      </c>
      <c r="K57" s="79" t="s">
        <v>70</v>
      </c>
      <c r="L57" s="79" t="s">
        <v>74</v>
      </c>
      <c r="M57" s="79" t="s">
        <v>131</v>
      </c>
      <c r="N57" s="80" t="s">
        <v>132</v>
      </c>
      <c r="O57" s="79" t="s">
        <v>72</v>
      </c>
      <c r="P57" s="81" t="s">
        <v>73</v>
      </c>
    </row>
    <row r="58" spans="1:16" x14ac:dyDescent="0.25">
      <c r="A58" s="72">
        <v>1</v>
      </c>
      <c r="B58" s="72">
        <v>2</v>
      </c>
      <c r="C58" s="72">
        <v>3</v>
      </c>
      <c r="D58" s="72">
        <v>4</v>
      </c>
      <c r="E58" s="72">
        <v>5</v>
      </c>
      <c r="F58" s="72">
        <v>6</v>
      </c>
      <c r="G58" s="72"/>
      <c r="H58" s="72">
        <v>7</v>
      </c>
      <c r="I58" s="72">
        <v>8</v>
      </c>
      <c r="J58" s="72">
        <v>9</v>
      </c>
      <c r="K58" s="72">
        <v>10</v>
      </c>
      <c r="L58" s="72">
        <v>11</v>
      </c>
      <c r="M58" s="72">
        <v>12</v>
      </c>
      <c r="N58" s="72">
        <v>13</v>
      </c>
      <c r="O58" s="72">
        <v>14</v>
      </c>
      <c r="P58" s="72">
        <v>15</v>
      </c>
    </row>
    <row r="59" spans="1:16" x14ac:dyDescent="0.25">
      <c r="A59" s="82">
        <v>1</v>
      </c>
      <c r="B59" s="73" t="s">
        <v>133</v>
      </c>
      <c r="C59" s="83" t="s">
        <v>60</v>
      </c>
      <c r="D59" s="78" t="s">
        <v>134</v>
      </c>
      <c r="E59" s="83">
        <v>28</v>
      </c>
      <c r="F59" s="83"/>
      <c r="G59" s="83"/>
      <c r="H59" s="83">
        <v>11</v>
      </c>
      <c r="I59" s="103">
        <v>3471</v>
      </c>
      <c r="J59" s="83">
        <f>K59/30*100</f>
        <v>51.666666666666671</v>
      </c>
      <c r="K59" s="83">
        <v>15.5</v>
      </c>
      <c r="L59" s="84">
        <f>IF(J59&gt;0,ROUND(I59*J59/100,2),I59)</f>
        <v>1793.35</v>
      </c>
      <c r="M59" s="84">
        <f t="shared" ref="M59:M68" si="7">ROUND(IF(AND(E59&gt;=3,E59&lt;10),L59*0.1)+IF(AND(E59&gt;=10,E59&lt;20),L59*0.2)+IF(E59&gt;=20,L59*0.3),2)</f>
        <v>538.01</v>
      </c>
      <c r="N59" s="84">
        <f>L59*20%</f>
        <v>358.67</v>
      </c>
      <c r="O59" s="84">
        <f>SUM(L59:N59)</f>
        <v>2690.0299999999997</v>
      </c>
      <c r="P59" s="82">
        <f t="shared" ref="P59:P65" si="8">I59</f>
        <v>3471</v>
      </c>
    </row>
    <row r="60" spans="1:16" x14ac:dyDescent="0.25">
      <c r="A60" s="82">
        <v>2</v>
      </c>
      <c r="B60" s="73" t="s">
        <v>135</v>
      </c>
      <c r="C60" s="83" t="s">
        <v>60</v>
      </c>
      <c r="D60" s="78" t="s">
        <v>134</v>
      </c>
      <c r="E60" s="83">
        <v>11</v>
      </c>
      <c r="F60" s="83"/>
      <c r="G60" s="83"/>
      <c r="H60" s="83">
        <v>11</v>
      </c>
      <c r="I60" s="103">
        <v>3471</v>
      </c>
      <c r="J60" s="83">
        <f>K60/30*100</f>
        <v>103.33333333333334</v>
      </c>
      <c r="K60" s="83">
        <v>31</v>
      </c>
      <c r="L60" s="84">
        <f t="shared" ref="L60:L68" si="9">IF(J60&gt;0,ROUND(I60*J60/100,2),I60)</f>
        <v>3586.7</v>
      </c>
      <c r="M60" s="84">
        <f t="shared" si="7"/>
        <v>717.34</v>
      </c>
      <c r="N60" s="84">
        <f t="shared" ref="N60:N68" si="10">L60*20%</f>
        <v>717.34</v>
      </c>
      <c r="O60" s="84">
        <f t="shared" ref="O60:O68" si="11">SUM(L60:N60)</f>
        <v>5021.38</v>
      </c>
      <c r="P60" s="82">
        <f t="shared" si="8"/>
        <v>3471</v>
      </c>
    </row>
    <row r="61" spans="1:16" x14ac:dyDescent="0.25">
      <c r="A61" s="82">
        <v>3</v>
      </c>
      <c r="B61" s="73" t="s">
        <v>136</v>
      </c>
      <c r="C61" s="83" t="s">
        <v>60</v>
      </c>
      <c r="D61" s="78" t="s">
        <v>84</v>
      </c>
      <c r="E61" s="83">
        <v>22</v>
      </c>
      <c r="F61" s="74" t="s">
        <v>137</v>
      </c>
      <c r="G61" s="83"/>
      <c r="H61" s="83">
        <v>13</v>
      </c>
      <c r="I61" s="103">
        <v>4000</v>
      </c>
      <c r="J61" s="84">
        <f>K61/30*100</f>
        <v>103.33333333333334</v>
      </c>
      <c r="K61" s="83">
        <v>31</v>
      </c>
      <c r="L61" s="84">
        <f t="shared" si="9"/>
        <v>4133.33</v>
      </c>
      <c r="M61" s="84">
        <f t="shared" si="7"/>
        <v>1240</v>
      </c>
      <c r="N61" s="84">
        <f t="shared" si="10"/>
        <v>826.66600000000005</v>
      </c>
      <c r="O61" s="84">
        <f t="shared" si="11"/>
        <v>6199.9960000000001</v>
      </c>
      <c r="P61" s="82">
        <f t="shared" si="8"/>
        <v>4000</v>
      </c>
    </row>
    <row r="62" spans="1:16" x14ac:dyDescent="0.25">
      <c r="A62" s="82">
        <v>0</v>
      </c>
      <c r="B62" s="73" t="s">
        <v>136</v>
      </c>
      <c r="C62" s="83" t="s">
        <v>109</v>
      </c>
      <c r="D62" s="78" t="s">
        <v>84</v>
      </c>
      <c r="E62" s="83">
        <v>20</v>
      </c>
      <c r="F62" s="83"/>
      <c r="G62" s="83"/>
      <c r="H62" s="83">
        <v>9</v>
      </c>
      <c r="I62" s="103">
        <v>3048</v>
      </c>
      <c r="J62" s="84">
        <f>K62/24*100</f>
        <v>25</v>
      </c>
      <c r="K62" s="83">
        <v>6</v>
      </c>
      <c r="L62" s="84">
        <f>IF(J62&gt;0,ROUND(I62*J62/100,2),I62)</f>
        <v>762</v>
      </c>
      <c r="M62" s="84">
        <f>ROUND(IF(AND(E62&gt;=3,E62&lt;10),L62*0.1)+IF(AND(E62&gt;=10,E62&lt;20),L62*0.2)+IF(E62&gt;=20,L62*0.3),2)</f>
        <v>228.6</v>
      </c>
      <c r="N62" s="84">
        <f t="shared" si="10"/>
        <v>152.4</v>
      </c>
      <c r="O62" s="84">
        <f>SUM(L62:N62)</f>
        <v>1143</v>
      </c>
      <c r="P62" s="82">
        <v>0</v>
      </c>
    </row>
    <row r="63" spans="1:16" x14ac:dyDescent="0.25">
      <c r="A63" s="82">
        <v>4</v>
      </c>
      <c r="B63" s="73" t="s">
        <v>138</v>
      </c>
      <c r="C63" s="83" t="s">
        <v>109</v>
      </c>
      <c r="D63" s="78" t="s">
        <v>134</v>
      </c>
      <c r="E63" s="83">
        <v>5</v>
      </c>
      <c r="F63" s="83"/>
      <c r="G63" s="83"/>
      <c r="H63" s="83">
        <v>10</v>
      </c>
      <c r="I63" s="103">
        <v>3207</v>
      </c>
      <c r="J63" s="83">
        <f>K63/24*100</f>
        <v>25</v>
      </c>
      <c r="K63" s="83">
        <v>6</v>
      </c>
      <c r="L63" s="84">
        <f>IF(J63&gt;0,ROUND(I63*J63/100,2),I63)</f>
        <v>801.75</v>
      </c>
      <c r="M63" s="84">
        <f>ROUND(IF(AND(E63&gt;=3,E63&lt;10),L63*0.1)+IF(AND(E63&gt;=10,E63&lt;20),L63*0.2)+IF(E63&gt;=20,L63*0.3),2)</f>
        <v>80.180000000000007</v>
      </c>
      <c r="N63" s="84">
        <f t="shared" si="10"/>
        <v>160.35000000000002</v>
      </c>
      <c r="O63" s="84">
        <f>SUM(L63:N63)</f>
        <v>1042.2800000000002</v>
      </c>
      <c r="P63" s="82">
        <v>0</v>
      </c>
    </row>
    <row r="64" spans="1:16" x14ac:dyDescent="0.25">
      <c r="A64" s="82">
        <v>0</v>
      </c>
      <c r="B64" s="73" t="s">
        <v>138</v>
      </c>
      <c r="C64" s="83" t="s">
        <v>60</v>
      </c>
      <c r="D64" s="78" t="s">
        <v>134</v>
      </c>
      <c r="E64" s="83">
        <v>5</v>
      </c>
      <c r="F64" s="83"/>
      <c r="G64" s="83"/>
      <c r="H64" s="83">
        <v>9</v>
      </c>
      <c r="I64" s="103">
        <v>3048</v>
      </c>
      <c r="J64" s="83">
        <f>K64/30*100</f>
        <v>103.33333333333334</v>
      </c>
      <c r="K64" s="83">
        <v>31</v>
      </c>
      <c r="L64" s="84">
        <f t="shared" si="9"/>
        <v>3149.6</v>
      </c>
      <c r="M64" s="84">
        <f t="shared" si="7"/>
        <v>314.95999999999998</v>
      </c>
      <c r="N64" s="84">
        <f t="shared" si="10"/>
        <v>629.92000000000007</v>
      </c>
      <c r="O64" s="84">
        <f t="shared" si="11"/>
        <v>4094.48</v>
      </c>
      <c r="P64" s="82">
        <v>3048</v>
      </c>
    </row>
    <row r="65" spans="1:16" x14ac:dyDescent="0.25">
      <c r="A65" s="82">
        <v>5</v>
      </c>
      <c r="B65" s="73" t="s">
        <v>139</v>
      </c>
      <c r="C65" s="83" t="s">
        <v>60</v>
      </c>
      <c r="D65" s="78" t="s">
        <v>134</v>
      </c>
      <c r="E65" s="83">
        <v>4</v>
      </c>
      <c r="F65" s="83"/>
      <c r="G65" s="83"/>
      <c r="H65" s="83">
        <v>10</v>
      </c>
      <c r="I65" s="103">
        <v>3207</v>
      </c>
      <c r="J65" s="83">
        <f>K65/30*100</f>
        <v>103.33333333333334</v>
      </c>
      <c r="K65" s="83">
        <v>31</v>
      </c>
      <c r="L65" s="84">
        <f t="shared" si="9"/>
        <v>3313.9</v>
      </c>
      <c r="M65" s="84">
        <f t="shared" si="7"/>
        <v>331.39</v>
      </c>
      <c r="N65" s="84">
        <f t="shared" si="10"/>
        <v>662.78000000000009</v>
      </c>
      <c r="O65" s="84">
        <f t="shared" si="11"/>
        <v>4308.07</v>
      </c>
      <c r="P65" s="82">
        <f t="shared" si="8"/>
        <v>3207</v>
      </c>
    </row>
    <row r="66" spans="1:16" x14ac:dyDescent="0.25">
      <c r="A66" s="82">
        <v>0</v>
      </c>
      <c r="B66" s="73" t="s">
        <v>139</v>
      </c>
      <c r="C66" s="83" t="s">
        <v>109</v>
      </c>
      <c r="D66" s="78" t="s">
        <v>134</v>
      </c>
      <c r="E66" s="83">
        <v>4</v>
      </c>
      <c r="F66" s="83"/>
      <c r="G66" s="83"/>
      <c r="H66" s="83">
        <v>9</v>
      </c>
      <c r="I66" s="103">
        <v>3048</v>
      </c>
      <c r="J66" s="83">
        <f>K66/24*100</f>
        <v>25</v>
      </c>
      <c r="K66" s="83">
        <v>6</v>
      </c>
      <c r="L66" s="84">
        <f t="shared" si="9"/>
        <v>762</v>
      </c>
      <c r="M66" s="84">
        <f t="shared" si="7"/>
        <v>76.2</v>
      </c>
      <c r="N66" s="84">
        <f t="shared" si="10"/>
        <v>152.4</v>
      </c>
      <c r="O66" s="84">
        <f t="shared" si="11"/>
        <v>990.6</v>
      </c>
      <c r="P66" s="82"/>
    </row>
    <row r="67" spans="1:16" x14ac:dyDescent="0.25">
      <c r="A67" s="82">
        <v>6</v>
      </c>
      <c r="B67" s="73" t="s">
        <v>140</v>
      </c>
      <c r="C67" s="83" t="s">
        <v>60</v>
      </c>
      <c r="D67" s="78" t="s">
        <v>134</v>
      </c>
      <c r="E67" s="83">
        <v>28</v>
      </c>
      <c r="F67" s="83"/>
      <c r="G67" s="83"/>
      <c r="H67" s="83">
        <v>10</v>
      </c>
      <c r="I67" s="103">
        <v>3207</v>
      </c>
      <c r="J67" s="84">
        <f>K67/30*100</f>
        <v>51.666666666666671</v>
      </c>
      <c r="K67" s="83">
        <v>15.5</v>
      </c>
      <c r="L67" s="84">
        <f t="shared" si="9"/>
        <v>1656.95</v>
      </c>
      <c r="M67" s="84">
        <f t="shared" si="7"/>
        <v>497.09</v>
      </c>
      <c r="N67" s="84">
        <f t="shared" si="10"/>
        <v>331.39000000000004</v>
      </c>
      <c r="O67" s="84">
        <f t="shared" si="11"/>
        <v>2485.4299999999998</v>
      </c>
      <c r="P67" s="82">
        <v>3207</v>
      </c>
    </row>
    <row r="68" spans="1:16" x14ac:dyDescent="0.25">
      <c r="A68" s="82">
        <v>7</v>
      </c>
      <c r="B68" s="73" t="s">
        <v>141</v>
      </c>
      <c r="C68" s="83" t="s">
        <v>60</v>
      </c>
      <c r="D68" s="83" t="s">
        <v>84</v>
      </c>
      <c r="E68" s="83">
        <v>20</v>
      </c>
      <c r="F68" s="74" t="s">
        <v>137</v>
      </c>
      <c r="G68" s="83"/>
      <c r="H68" s="83">
        <v>11</v>
      </c>
      <c r="I68" s="103">
        <v>3471</v>
      </c>
      <c r="J68" s="85">
        <f>K68*100/30</f>
        <v>23.333333333333332</v>
      </c>
      <c r="K68" s="83">
        <v>7</v>
      </c>
      <c r="L68" s="84">
        <f t="shared" si="9"/>
        <v>809.9</v>
      </c>
      <c r="M68" s="84">
        <f t="shared" si="7"/>
        <v>242.97</v>
      </c>
      <c r="N68" s="84">
        <f t="shared" si="10"/>
        <v>161.98000000000002</v>
      </c>
      <c r="O68" s="84">
        <f t="shared" si="11"/>
        <v>1214.8499999999999</v>
      </c>
      <c r="P68" s="82"/>
    </row>
    <row r="69" spans="1:16" x14ac:dyDescent="0.25">
      <c r="A69" s="82"/>
      <c r="B69" s="82"/>
      <c r="C69" s="83"/>
      <c r="D69" s="83"/>
      <c r="E69" s="83"/>
      <c r="F69" s="83"/>
      <c r="G69" s="83"/>
      <c r="H69" s="83"/>
      <c r="I69" s="83"/>
      <c r="J69" s="83"/>
      <c r="K69" s="83"/>
      <c r="L69" s="84"/>
      <c r="M69" s="84"/>
      <c r="N69" s="84"/>
      <c r="O69" s="84"/>
      <c r="P69" s="82"/>
    </row>
    <row r="70" spans="1:16" x14ac:dyDescent="0.25">
      <c r="A70" s="82"/>
      <c r="B70" s="82"/>
      <c r="C70" s="83"/>
      <c r="D70" s="83"/>
      <c r="E70" s="83"/>
      <c r="F70" s="83"/>
      <c r="G70" s="83"/>
      <c r="H70" s="83"/>
      <c r="I70" s="83"/>
      <c r="J70" s="83"/>
      <c r="K70" s="83"/>
      <c r="L70" s="84"/>
      <c r="M70" s="84"/>
      <c r="N70" s="84"/>
      <c r="O70" s="84"/>
      <c r="P70" s="82"/>
    </row>
    <row r="71" spans="1:16" x14ac:dyDescent="0.25">
      <c r="A71" s="82"/>
      <c r="B71" s="82"/>
      <c r="C71" s="83"/>
      <c r="D71" s="83"/>
      <c r="E71" s="83"/>
      <c r="F71" s="83"/>
      <c r="G71" s="83"/>
      <c r="H71" s="83"/>
      <c r="I71" s="83"/>
      <c r="J71" s="83"/>
      <c r="K71" s="83"/>
      <c r="L71" s="84"/>
      <c r="M71" s="84"/>
      <c r="N71" s="84"/>
      <c r="O71" s="84"/>
      <c r="P71" s="82"/>
    </row>
    <row r="72" spans="1:16" x14ac:dyDescent="0.25">
      <c r="A72" s="82"/>
      <c r="B72" s="86" t="s">
        <v>142</v>
      </c>
      <c r="C72" s="87"/>
      <c r="D72" s="87"/>
      <c r="E72" s="87"/>
      <c r="F72" s="87"/>
      <c r="G72" s="87"/>
      <c r="H72" s="87"/>
      <c r="I72" s="86"/>
      <c r="J72" s="86">
        <f>SUM(J59:J69)</f>
        <v>615.00000000000011</v>
      </c>
      <c r="K72" s="86">
        <f t="shared" ref="K72:P72" si="12">SUM(K59:K69)</f>
        <v>180</v>
      </c>
      <c r="L72" s="88">
        <f>SUM(L59:L69)</f>
        <v>20769.480000000003</v>
      </c>
      <c r="M72" s="86">
        <f t="shared" si="12"/>
        <v>4266.74</v>
      </c>
      <c r="N72" s="86">
        <f t="shared" si="12"/>
        <v>4153.8960000000006</v>
      </c>
      <c r="O72" s="86">
        <f t="shared" si="12"/>
        <v>29190.115999999998</v>
      </c>
      <c r="P72" s="86">
        <f t="shared" si="12"/>
        <v>20404</v>
      </c>
    </row>
    <row r="73" spans="1:16" x14ac:dyDescent="0.25">
      <c r="A73" s="89" t="s">
        <v>143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76"/>
    </row>
    <row r="74" spans="1:16" x14ac:dyDescent="0.25">
      <c r="A74" s="89"/>
      <c r="B74" s="89"/>
      <c r="C74" s="89"/>
      <c r="D74" s="90"/>
      <c r="E74" s="90"/>
      <c r="F74" s="90"/>
      <c r="G74" s="90"/>
      <c r="H74" s="89"/>
      <c r="I74" s="89"/>
      <c r="J74" s="75" t="s">
        <v>144</v>
      </c>
      <c r="K74" s="89"/>
      <c r="L74" s="89"/>
      <c r="M74" s="89"/>
      <c r="N74" s="89"/>
      <c r="O74" s="89"/>
      <c r="P74" s="76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 customHeight="1" x14ac:dyDescent="0.25">
      <c r="A76" s="114" t="s">
        <v>145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</row>
    <row r="77" spans="1:16" x14ac:dyDescent="0.2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</row>
  </sheetData>
  <mergeCells count="4">
    <mergeCell ref="A1:O1"/>
    <mergeCell ref="A41:O41"/>
    <mergeCell ref="A55:J55"/>
    <mergeCell ref="A76:P7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51"/>
  <sheetViews>
    <sheetView topLeftCell="A3" zoomScale="80" zoomScaleNormal="80" workbookViewId="0">
      <selection activeCell="F7" sqref="F7:I7"/>
    </sheetView>
  </sheetViews>
  <sheetFormatPr defaultRowHeight="15" x14ac:dyDescent="0.25"/>
  <cols>
    <col min="2" max="2" width="31.5703125" customWidth="1"/>
    <col min="5" max="5" width="13.28515625" customWidth="1"/>
    <col min="8" max="8" width="12" customWidth="1"/>
    <col min="9" max="9" width="12.42578125" customWidth="1"/>
  </cols>
  <sheetData>
    <row r="1" spans="1:11" x14ac:dyDescent="0.25">
      <c r="A1" s="1"/>
      <c r="B1" s="1" t="s">
        <v>21</v>
      </c>
      <c r="C1" s="1"/>
      <c r="D1" s="1"/>
      <c r="E1" s="1"/>
      <c r="F1" s="1"/>
      <c r="G1" s="1"/>
      <c r="H1" s="1"/>
      <c r="I1" s="1" t="s">
        <v>25</v>
      </c>
      <c r="J1" s="1"/>
      <c r="K1" s="1"/>
    </row>
    <row r="2" spans="1:11" x14ac:dyDescent="0.25">
      <c r="A2" s="1"/>
      <c r="B2" s="1" t="s">
        <v>22</v>
      </c>
      <c r="C2" s="1"/>
      <c r="D2" s="1"/>
      <c r="E2" s="1"/>
      <c r="F2" s="1" t="s">
        <v>26</v>
      </c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 t="s">
        <v>25</v>
      </c>
      <c r="J3" s="1"/>
      <c r="K3" s="1"/>
    </row>
    <row r="4" spans="1:11" x14ac:dyDescent="0.25">
      <c r="A4" s="1"/>
      <c r="B4" s="1" t="s">
        <v>23</v>
      </c>
      <c r="C4" s="1"/>
      <c r="D4" s="1"/>
      <c r="E4" s="1"/>
      <c r="F4" s="1" t="s">
        <v>27</v>
      </c>
      <c r="G4" s="1"/>
      <c r="H4" s="1"/>
      <c r="I4" s="9">
        <f>D29</f>
        <v>4.5</v>
      </c>
      <c r="J4" s="1" t="s">
        <v>28</v>
      </c>
      <c r="K4" s="1"/>
    </row>
    <row r="5" spans="1:11" x14ac:dyDescent="0.25">
      <c r="A5" s="1"/>
      <c r="B5" s="1" t="s">
        <v>116</v>
      </c>
      <c r="C5" s="1"/>
      <c r="D5" s="1"/>
      <c r="E5" s="1"/>
      <c r="F5" s="1" t="s">
        <v>29</v>
      </c>
      <c r="G5" s="1"/>
      <c r="H5" s="1"/>
      <c r="I5" s="10">
        <f>I29</f>
        <v>17842.400000000001</v>
      </c>
      <c r="J5" s="1" t="s">
        <v>30</v>
      </c>
      <c r="K5" s="1"/>
    </row>
    <row r="6" spans="1:11" x14ac:dyDescent="0.25">
      <c r="A6" s="1"/>
      <c r="B6" s="1" t="s">
        <v>24</v>
      </c>
      <c r="C6" s="1"/>
      <c r="D6" s="1"/>
      <c r="E6" s="1"/>
      <c r="F6" s="1"/>
      <c r="G6" s="1"/>
      <c r="H6" s="1"/>
      <c r="I6" s="10"/>
      <c r="J6" s="1"/>
      <c r="K6" s="1"/>
    </row>
    <row r="7" spans="1:11" x14ac:dyDescent="0.25">
      <c r="A7" s="1"/>
      <c r="B7" s="1"/>
      <c r="C7" s="1"/>
      <c r="D7" s="1"/>
      <c r="E7" s="1"/>
      <c r="F7" s="1" t="s">
        <v>161</v>
      </c>
      <c r="G7" s="1"/>
      <c r="H7" s="30"/>
      <c r="I7" s="31" t="s">
        <v>162</v>
      </c>
      <c r="J7" s="30"/>
      <c r="K7" s="1"/>
    </row>
    <row r="8" spans="1:11" x14ac:dyDescent="0.25">
      <c r="A8" s="1"/>
      <c r="B8" s="1"/>
      <c r="C8" s="1"/>
      <c r="D8" s="1"/>
      <c r="E8" s="1"/>
      <c r="F8" s="1"/>
      <c r="G8" s="1" t="s">
        <v>23</v>
      </c>
      <c r="H8" s="1"/>
      <c r="I8" s="10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 t="s">
        <v>116</v>
      </c>
      <c r="H9" s="1"/>
      <c r="I9" s="32" t="s">
        <v>77</v>
      </c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 t="s">
        <v>24</v>
      </c>
      <c r="H10" s="1"/>
      <c r="I10" s="10"/>
      <c r="J10" s="1"/>
      <c r="K10" s="1"/>
    </row>
    <row r="11" spans="1:11" x14ac:dyDescent="0.25">
      <c r="A11" s="1"/>
      <c r="B11" s="1"/>
      <c r="C11" s="1" t="s">
        <v>117</v>
      </c>
      <c r="D11" s="1"/>
      <c r="E11" s="1"/>
      <c r="F11" s="1"/>
      <c r="G11" s="1"/>
      <c r="H11" s="1"/>
      <c r="I11" s="10"/>
      <c r="J11" s="1"/>
      <c r="K11" s="1"/>
    </row>
    <row r="12" spans="1:11" x14ac:dyDescent="0.25">
      <c r="A12" s="1"/>
      <c r="B12" s="1"/>
      <c r="C12" s="1" t="s">
        <v>97</v>
      </c>
      <c r="D12" s="1"/>
      <c r="E12" s="1"/>
      <c r="F12" s="1"/>
      <c r="G12" s="1"/>
      <c r="H12" s="1"/>
      <c r="I12" s="1"/>
      <c r="J12" s="1"/>
      <c r="K12" s="1"/>
    </row>
    <row r="13" spans="1:11" ht="48.75" x14ac:dyDescent="0.25">
      <c r="A13" s="5" t="s">
        <v>40</v>
      </c>
      <c r="B13" s="5" t="s">
        <v>41</v>
      </c>
      <c r="C13" s="6" t="s">
        <v>2</v>
      </c>
      <c r="D13" s="6" t="s">
        <v>1</v>
      </c>
      <c r="E13" s="6" t="s">
        <v>3</v>
      </c>
      <c r="F13" s="6" t="s">
        <v>4</v>
      </c>
      <c r="G13" s="6" t="s">
        <v>5</v>
      </c>
      <c r="H13" s="6" t="s">
        <v>119</v>
      </c>
      <c r="I13" s="6" t="s">
        <v>6</v>
      </c>
      <c r="J13" s="2"/>
      <c r="K13" s="2"/>
    </row>
    <row r="14" spans="1:11" x14ac:dyDescent="0.25">
      <c r="A14" s="4">
        <v>1</v>
      </c>
      <c r="B14" s="4" t="s">
        <v>31</v>
      </c>
      <c r="C14" s="8">
        <v>1</v>
      </c>
      <c r="D14" s="4">
        <v>1</v>
      </c>
      <c r="E14" s="4">
        <v>1762</v>
      </c>
      <c r="F14" s="7"/>
      <c r="G14" s="7"/>
      <c r="H14" s="7">
        <v>1961</v>
      </c>
      <c r="I14" s="7">
        <f>(D14*E14)+F14+G14+H14</f>
        <v>3723</v>
      </c>
      <c r="J14" s="1"/>
      <c r="K14" s="1"/>
    </row>
    <row r="15" spans="1:11" x14ac:dyDescent="0.25">
      <c r="A15" s="4">
        <v>2</v>
      </c>
      <c r="B15" s="4" t="s">
        <v>0</v>
      </c>
      <c r="C15" s="8">
        <v>1</v>
      </c>
      <c r="D15" s="4">
        <v>1</v>
      </c>
      <c r="E15" s="4">
        <v>1762</v>
      </c>
      <c r="F15" s="7"/>
      <c r="G15" s="7">
        <v>176.2</v>
      </c>
      <c r="H15" s="7">
        <v>1961</v>
      </c>
      <c r="I15" s="7">
        <f t="shared" ref="I15:I19" si="0">(D15*E15)+F15+G15+H15</f>
        <v>3899.2</v>
      </c>
      <c r="J15" s="1"/>
      <c r="K15" s="1"/>
    </row>
    <row r="16" spans="1:11" x14ac:dyDescent="0.25">
      <c r="A16" s="4">
        <v>3</v>
      </c>
      <c r="B16" s="4" t="s">
        <v>8</v>
      </c>
      <c r="C16" s="8">
        <v>1</v>
      </c>
      <c r="D16" s="4">
        <v>1</v>
      </c>
      <c r="E16" s="4">
        <v>1762</v>
      </c>
      <c r="F16" s="7"/>
      <c r="G16" s="7">
        <v>704.8</v>
      </c>
      <c r="H16" s="7">
        <v>1961</v>
      </c>
      <c r="I16" s="7">
        <f t="shared" si="0"/>
        <v>4427.8</v>
      </c>
      <c r="J16" s="1"/>
      <c r="K16" s="1"/>
    </row>
    <row r="17" spans="1:11" ht="30" x14ac:dyDescent="0.25">
      <c r="A17" s="4">
        <v>4</v>
      </c>
      <c r="B17" s="38" t="s">
        <v>86</v>
      </c>
      <c r="C17" s="8">
        <v>2</v>
      </c>
      <c r="D17" s="4">
        <v>0.5</v>
      </c>
      <c r="E17" s="4">
        <v>1921</v>
      </c>
      <c r="F17" s="7"/>
      <c r="G17" s="7"/>
      <c r="H17" s="7">
        <v>901</v>
      </c>
      <c r="I17" s="7">
        <f t="shared" si="0"/>
        <v>1861.5</v>
      </c>
      <c r="J17" s="1"/>
      <c r="K17" s="1"/>
    </row>
    <row r="18" spans="1:11" x14ac:dyDescent="0.25">
      <c r="A18" s="4">
        <v>5</v>
      </c>
      <c r="B18" s="4" t="s">
        <v>32</v>
      </c>
      <c r="C18" s="8">
        <v>3</v>
      </c>
      <c r="D18" s="4">
        <v>0.5</v>
      </c>
      <c r="E18" s="4">
        <v>2079</v>
      </c>
      <c r="F18" s="7"/>
      <c r="G18" s="7">
        <v>207.9</v>
      </c>
      <c r="H18" s="7">
        <v>822</v>
      </c>
      <c r="I18" s="7">
        <f t="shared" si="0"/>
        <v>2069.4</v>
      </c>
      <c r="J18" s="1"/>
      <c r="K18" s="1"/>
    </row>
    <row r="19" spans="1:11" x14ac:dyDescent="0.25">
      <c r="A19" s="4">
        <v>6</v>
      </c>
      <c r="B19" s="4" t="s">
        <v>12</v>
      </c>
      <c r="C19" s="8">
        <v>1</v>
      </c>
      <c r="D19" s="4">
        <v>0.5</v>
      </c>
      <c r="E19" s="4">
        <v>1762</v>
      </c>
      <c r="F19" s="7"/>
      <c r="G19" s="7"/>
      <c r="H19" s="7">
        <v>980.5</v>
      </c>
      <c r="I19" s="7">
        <f t="shared" si="0"/>
        <v>1861.5</v>
      </c>
      <c r="J19" s="1"/>
      <c r="K19" s="1"/>
    </row>
    <row r="20" spans="1:11" x14ac:dyDescent="0.25">
      <c r="A20" s="4"/>
      <c r="B20" s="15"/>
      <c r="C20" s="8"/>
      <c r="D20" s="4"/>
      <c r="E20" s="4"/>
      <c r="F20" s="7"/>
      <c r="G20" s="7"/>
      <c r="H20" s="7"/>
      <c r="I20" s="7"/>
      <c r="J20" s="1"/>
      <c r="K20" s="1"/>
    </row>
    <row r="21" spans="1:11" x14ac:dyDescent="0.25">
      <c r="A21" s="4"/>
      <c r="B21" s="4"/>
      <c r="C21" s="8"/>
      <c r="D21" s="4"/>
      <c r="E21" s="4"/>
      <c r="F21" s="7"/>
      <c r="G21" s="7"/>
      <c r="H21" s="7"/>
      <c r="I21" s="7"/>
      <c r="J21" s="1"/>
      <c r="K21" s="1"/>
    </row>
    <row r="22" spans="1:11" x14ac:dyDescent="0.25">
      <c r="A22" s="4"/>
      <c r="B22" s="4"/>
      <c r="C22" s="8"/>
      <c r="D22" s="4"/>
      <c r="E22" s="4"/>
      <c r="F22" s="7"/>
      <c r="G22" s="7"/>
      <c r="H22" s="7"/>
      <c r="I22" s="7"/>
      <c r="J22" s="1"/>
      <c r="K22" s="1"/>
    </row>
    <row r="23" spans="1:11" x14ac:dyDescent="0.25">
      <c r="A23" s="4"/>
      <c r="B23" s="4"/>
      <c r="C23" s="8"/>
      <c r="D23" s="4"/>
      <c r="E23" s="4"/>
      <c r="F23" s="7"/>
      <c r="G23" s="7"/>
      <c r="H23" s="7"/>
      <c r="I23" s="7"/>
      <c r="J23" s="1"/>
      <c r="K23" s="1"/>
    </row>
    <row r="24" spans="1:11" x14ac:dyDescent="0.25">
      <c r="A24" s="4"/>
      <c r="B24" s="4"/>
      <c r="C24" s="8"/>
      <c r="D24" s="4"/>
      <c r="E24" s="4"/>
      <c r="F24" s="7"/>
      <c r="G24" s="7"/>
      <c r="H24" s="7"/>
      <c r="I24" s="7"/>
      <c r="J24" s="1"/>
      <c r="K24" s="1"/>
    </row>
    <row r="25" spans="1:11" x14ac:dyDescent="0.25">
      <c r="A25" s="4"/>
      <c r="B25" s="4"/>
      <c r="C25" s="8"/>
      <c r="D25" s="4"/>
      <c r="E25" s="4"/>
      <c r="F25" s="7"/>
      <c r="G25" s="7"/>
      <c r="H25" s="7"/>
      <c r="I25" s="7"/>
      <c r="J25" s="1"/>
      <c r="K25" s="1"/>
    </row>
    <row r="26" spans="1:11" x14ac:dyDescent="0.25">
      <c r="A26" s="4"/>
      <c r="B26" s="4"/>
      <c r="C26" s="8"/>
      <c r="D26" s="4"/>
      <c r="E26" s="4"/>
      <c r="F26" s="7"/>
      <c r="G26" s="7"/>
      <c r="H26" s="7"/>
      <c r="I26" s="7"/>
      <c r="J26" s="1"/>
      <c r="K26" s="1"/>
    </row>
    <row r="27" spans="1:11" x14ac:dyDescent="0.25">
      <c r="A27" s="4"/>
      <c r="B27" s="4"/>
      <c r="C27" s="8"/>
      <c r="D27" s="4"/>
      <c r="E27" s="4"/>
      <c r="F27" s="7"/>
      <c r="G27" s="7"/>
      <c r="H27" s="7"/>
      <c r="I27" s="7"/>
      <c r="J27" s="1"/>
      <c r="K27" s="1"/>
    </row>
    <row r="28" spans="1:11" x14ac:dyDescent="0.25">
      <c r="A28" s="4"/>
      <c r="B28" s="4"/>
      <c r="C28" s="8"/>
      <c r="D28" s="4"/>
      <c r="E28" s="4"/>
      <c r="F28" s="7"/>
      <c r="G28" s="7"/>
      <c r="H28" s="7"/>
      <c r="I28" s="7"/>
      <c r="J28" s="1"/>
      <c r="K28" s="1"/>
    </row>
    <row r="29" spans="1:11" x14ac:dyDescent="0.25">
      <c r="A29" s="4"/>
      <c r="B29" s="4"/>
      <c r="C29" s="8"/>
      <c r="D29" s="4">
        <f>SUM(D14:D28)</f>
        <v>4.5</v>
      </c>
      <c r="E29" s="4">
        <f t="shared" ref="E29:I29" si="1">SUM(E14:E28)</f>
        <v>11048</v>
      </c>
      <c r="F29" s="7">
        <f t="shared" si="1"/>
        <v>0</v>
      </c>
      <c r="G29" s="7">
        <f t="shared" si="1"/>
        <v>1088.9000000000001</v>
      </c>
      <c r="H29" s="7">
        <f t="shared" si="1"/>
        <v>8586.5</v>
      </c>
      <c r="I29" s="7">
        <f t="shared" si="1"/>
        <v>17842.400000000001</v>
      </c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 t="s">
        <v>108</v>
      </c>
      <c r="C31" s="1"/>
      <c r="D31" s="1"/>
      <c r="E31" s="1"/>
      <c r="F31" s="1"/>
      <c r="G31" s="1"/>
      <c r="H31" s="1" t="s">
        <v>98</v>
      </c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 t="s">
        <v>94</v>
      </c>
      <c r="C33" s="1"/>
      <c r="D33" s="1"/>
      <c r="E33" s="1"/>
      <c r="F33" s="1"/>
      <c r="G33" s="1"/>
      <c r="H33" s="1" t="s">
        <v>96</v>
      </c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9" spans="1:11" x14ac:dyDescent="0.25">
      <c r="A39" s="11"/>
      <c r="B39" s="11"/>
      <c r="C39" s="11"/>
      <c r="D39" s="11"/>
      <c r="E39" s="11"/>
    </row>
    <row r="40" spans="1:11" x14ac:dyDescent="0.25">
      <c r="A40" s="11"/>
      <c r="B40" s="11" t="s">
        <v>13</v>
      </c>
      <c r="C40" s="11"/>
      <c r="D40" s="11">
        <f>D14+D15+D16+D19</f>
        <v>3.5</v>
      </c>
      <c r="E40" s="12">
        <f>I14+I15+I16+I19</f>
        <v>13911.5</v>
      </c>
    </row>
    <row r="41" spans="1:11" x14ac:dyDescent="0.25">
      <c r="A41" s="11"/>
      <c r="B41" s="11" t="s">
        <v>14</v>
      </c>
      <c r="C41" s="11"/>
      <c r="D41" s="11">
        <f>D17</f>
        <v>0.5</v>
      </c>
      <c r="E41" s="12">
        <f>I17</f>
        <v>1861.5</v>
      </c>
    </row>
    <row r="42" spans="1:11" x14ac:dyDescent="0.25">
      <c r="A42" s="11"/>
      <c r="B42" s="11" t="s">
        <v>15</v>
      </c>
      <c r="C42" s="11"/>
      <c r="D42" s="11">
        <f>D18</f>
        <v>0.5</v>
      </c>
      <c r="E42" s="12">
        <f>I19</f>
        <v>1861.5</v>
      </c>
    </row>
    <row r="43" spans="1:11" x14ac:dyDescent="0.25">
      <c r="A43" s="11"/>
      <c r="B43" s="11" t="s">
        <v>16</v>
      </c>
      <c r="C43" s="11"/>
      <c r="D43" s="11">
        <v>0</v>
      </c>
      <c r="E43" s="11">
        <v>0</v>
      </c>
    </row>
    <row r="44" spans="1:11" x14ac:dyDescent="0.25">
      <c r="A44" s="11"/>
      <c r="B44" s="11" t="s">
        <v>17</v>
      </c>
      <c r="C44" s="11"/>
      <c r="D44" s="11">
        <v>0</v>
      </c>
      <c r="E44" s="11">
        <v>0</v>
      </c>
    </row>
    <row r="45" spans="1:11" x14ac:dyDescent="0.25">
      <c r="A45" s="11"/>
      <c r="B45" s="11" t="s">
        <v>18</v>
      </c>
      <c r="C45" s="11"/>
      <c r="D45" s="11">
        <v>0</v>
      </c>
      <c r="E45" s="11">
        <v>0</v>
      </c>
    </row>
    <row r="46" spans="1:11" x14ac:dyDescent="0.25">
      <c r="A46" s="11"/>
      <c r="B46" s="11" t="s">
        <v>19</v>
      </c>
      <c r="C46" s="11"/>
      <c r="D46" s="11">
        <v>0</v>
      </c>
      <c r="E46" s="12">
        <v>0</v>
      </c>
    </row>
    <row r="47" spans="1:11" x14ac:dyDescent="0.25">
      <c r="A47" s="11"/>
      <c r="B47" s="11" t="s">
        <v>45</v>
      </c>
      <c r="C47" s="11"/>
      <c r="D47" s="11">
        <f>D20</f>
        <v>0</v>
      </c>
      <c r="E47" s="12">
        <f>I20</f>
        <v>0</v>
      </c>
    </row>
    <row r="48" spans="1:11" x14ac:dyDescent="0.25">
      <c r="A48" s="11"/>
      <c r="B48" s="11"/>
      <c r="C48" s="11"/>
      <c r="D48" s="11"/>
      <c r="E48" s="11"/>
    </row>
    <row r="49" spans="1:5" x14ac:dyDescent="0.25">
      <c r="A49" s="11"/>
      <c r="B49" s="11"/>
      <c r="C49" s="11"/>
      <c r="D49" s="11"/>
      <c r="E49" s="11"/>
    </row>
    <row r="50" spans="1:5" x14ac:dyDescent="0.25">
      <c r="A50" s="11"/>
      <c r="B50" s="11"/>
      <c r="C50" s="11"/>
      <c r="D50" s="11"/>
      <c r="E50" s="11"/>
    </row>
    <row r="51" spans="1:5" x14ac:dyDescent="0.25">
      <c r="A51" s="11"/>
      <c r="B51" s="22" t="s">
        <v>20</v>
      </c>
      <c r="C51" s="22"/>
      <c r="D51" s="22">
        <f>SUM(D40:D50)</f>
        <v>4.5</v>
      </c>
      <c r="E51" s="23">
        <f>SUM(E40:E50)</f>
        <v>17634.5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51"/>
  <sheetViews>
    <sheetView zoomScale="80" zoomScaleNormal="80" workbookViewId="0">
      <selection activeCell="F7" sqref="F7:I7"/>
    </sheetView>
  </sheetViews>
  <sheetFormatPr defaultRowHeight="15" x14ac:dyDescent="0.25"/>
  <cols>
    <col min="2" max="2" width="32.28515625" customWidth="1"/>
    <col min="5" max="5" width="9.28515625" bestFit="1" customWidth="1"/>
    <col min="8" max="8" width="10.5703125" customWidth="1"/>
    <col min="9" max="9" width="11.7109375" customWidth="1"/>
  </cols>
  <sheetData>
    <row r="1" spans="1:11" x14ac:dyDescent="0.25">
      <c r="A1" s="1"/>
      <c r="B1" s="1" t="s">
        <v>21</v>
      </c>
      <c r="C1" s="1"/>
      <c r="D1" s="1"/>
      <c r="E1" s="1"/>
      <c r="F1" s="1"/>
      <c r="G1" s="1"/>
      <c r="H1" s="1"/>
      <c r="I1" s="1" t="s">
        <v>25</v>
      </c>
      <c r="J1" s="1"/>
      <c r="K1" s="1"/>
    </row>
    <row r="2" spans="1:11" x14ac:dyDescent="0.25">
      <c r="A2" s="1"/>
      <c r="B2" s="1" t="s">
        <v>22</v>
      </c>
      <c r="C2" s="1"/>
      <c r="D2" s="1"/>
      <c r="E2" s="1"/>
      <c r="F2" s="1" t="s">
        <v>26</v>
      </c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 t="s">
        <v>25</v>
      </c>
      <c r="J3" s="1"/>
      <c r="K3" s="1"/>
    </row>
    <row r="4" spans="1:11" x14ac:dyDescent="0.25">
      <c r="A4" s="1"/>
      <c r="B4" s="1" t="s">
        <v>23</v>
      </c>
      <c r="C4" s="1"/>
      <c r="D4" s="1"/>
      <c r="E4" s="1"/>
      <c r="F4" s="1" t="s">
        <v>27</v>
      </c>
      <c r="G4" s="1"/>
      <c r="H4" s="1"/>
      <c r="I4" s="9">
        <f>D29</f>
        <v>7.5</v>
      </c>
      <c r="J4" s="1" t="s">
        <v>28</v>
      </c>
      <c r="K4" s="1"/>
    </row>
    <row r="5" spans="1:11" x14ac:dyDescent="0.25">
      <c r="A5" s="1"/>
      <c r="B5" s="1" t="s">
        <v>116</v>
      </c>
      <c r="C5" s="1"/>
      <c r="D5" s="1"/>
      <c r="E5" s="1"/>
      <c r="F5" s="1" t="s">
        <v>29</v>
      </c>
      <c r="G5" s="1"/>
      <c r="H5" s="1"/>
      <c r="I5" s="10">
        <f>I29</f>
        <v>29155.9</v>
      </c>
      <c r="J5" s="1" t="s">
        <v>30</v>
      </c>
      <c r="K5" s="1"/>
    </row>
    <row r="6" spans="1:11" x14ac:dyDescent="0.25">
      <c r="A6" s="1"/>
      <c r="B6" s="1" t="s">
        <v>24</v>
      </c>
      <c r="C6" s="1"/>
      <c r="D6" s="1"/>
      <c r="E6" s="1"/>
      <c r="F6" s="1"/>
      <c r="G6" s="1"/>
      <c r="H6" s="1"/>
      <c r="I6" s="10"/>
      <c r="J6" s="1"/>
      <c r="K6" s="1"/>
    </row>
    <row r="7" spans="1:11" x14ac:dyDescent="0.25">
      <c r="A7" s="1"/>
      <c r="B7" s="1"/>
      <c r="C7" s="1"/>
      <c r="D7" s="1"/>
      <c r="E7" s="1"/>
      <c r="F7" s="1" t="s">
        <v>161</v>
      </c>
      <c r="G7" s="1"/>
      <c r="H7" s="30"/>
      <c r="I7" s="31" t="s">
        <v>162</v>
      </c>
      <c r="J7" s="30"/>
      <c r="K7" s="1"/>
    </row>
    <row r="8" spans="1:11" x14ac:dyDescent="0.25">
      <c r="A8" s="1"/>
      <c r="B8" s="1"/>
      <c r="C8" s="1"/>
      <c r="D8" s="1"/>
      <c r="E8" s="1"/>
      <c r="F8" s="1"/>
      <c r="G8" s="1" t="s">
        <v>23</v>
      </c>
      <c r="H8" s="1"/>
      <c r="I8" s="10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 t="s">
        <v>116</v>
      </c>
      <c r="H9" s="1"/>
      <c r="I9" s="32" t="s">
        <v>77</v>
      </c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 t="s">
        <v>24</v>
      </c>
      <c r="H10" s="1"/>
      <c r="I10" s="10"/>
      <c r="J10" s="1"/>
      <c r="K10" s="1"/>
    </row>
    <row r="11" spans="1:11" x14ac:dyDescent="0.25">
      <c r="A11" s="1"/>
      <c r="B11" s="1"/>
      <c r="C11" s="1" t="s">
        <v>117</v>
      </c>
      <c r="D11" s="1"/>
      <c r="E11" s="1"/>
      <c r="F11" s="1"/>
      <c r="G11" s="1"/>
      <c r="H11" s="1"/>
      <c r="I11" s="10"/>
      <c r="J11" s="1"/>
      <c r="K11" s="1"/>
    </row>
    <row r="12" spans="1:11" x14ac:dyDescent="0.25">
      <c r="A12" s="1"/>
      <c r="B12" s="1"/>
      <c r="C12" s="1" t="s">
        <v>99</v>
      </c>
      <c r="D12" s="1"/>
      <c r="E12" s="1"/>
      <c r="F12" s="1"/>
      <c r="G12" s="1"/>
      <c r="H12" s="1"/>
      <c r="I12" s="1"/>
      <c r="J12" s="1"/>
      <c r="K12" s="1"/>
    </row>
    <row r="13" spans="1:11" ht="48.75" x14ac:dyDescent="0.25">
      <c r="A13" s="5" t="s">
        <v>40</v>
      </c>
      <c r="B13" s="5" t="s">
        <v>41</v>
      </c>
      <c r="C13" s="6" t="s">
        <v>2</v>
      </c>
      <c r="D13" s="6" t="s">
        <v>1</v>
      </c>
      <c r="E13" s="6" t="s">
        <v>3</v>
      </c>
      <c r="F13" s="6" t="s">
        <v>4</v>
      </c>
      <c r="G13" s="6" t="s">
        <v>5</v>
      </c>
      <c r="H13" s="6" t="s">
        <v>119</v>
      </c>
      <c r="I13" s="6" t="s">
        <v>6</v>
      </c>
      <c r="J13" s="2"/>
      <c r="K13" s="2"/>
    </row>
    <row r="14" spans="1:11" x14ac:dyDescent="0.25">
      <c r="A14" s="40">
        <v>1</v>
      </c>
      <c r="B14" s="40" t="s">
        <v>31</v>
      </c>
      <c r="C14" s="41">
        <v>1</v>
      </c>
      <c r="D14" s="40">
        <v>1</v>
      </c>
      <c r="E14" s="40">
        <v>1762</v>
      </c>
      <c r="F14" s="42"/>
      <c r="G14" s="42"/>
      <c r="H14" s="42">
        <v>1961</v>
      </c>
      <c r="I14" s="42">
        <f>(D14*E14)+F14+G14+H14</f>
        <v>3723</v>
      </c>
      <c r="J14" s="1"/>
      <c r="K14" s="1"/>
    </row>
    <row r="15" spans="1:11" x14ac:dyDescent="0.25">
      <c r="A15" s="40">
        <v>2</v>
      </c>
      <c r="B15" s="40" t="s">
        <v>0</v>
      </c>
      <c r="C15" s="41">
        <v>1</v>
      </c>
      <c r="D15" s="40">
        <v>2</v>
      </c>
      <c r="E15" s="40">
        <v>1921</v>
      </c>
      <c r="F15" s="42"/>
      <c r="G15" s="42">
        <v>176.2</v>
      </c>
      <c r="H15" s="42">
        <v>3604</v>
      </c>
      <c r="I15" s="42">
        <f t="shared" ref="I15:I20" si="0">(D15*E15)+F15+G15+H15</f>
        <v>7622.2</v>
      </c>
      <c r="J15" s="1"/>
      <c r="K15" s="1"/>
    </row>
    <row r="16" spans="1:11" x14ac:dyDescent="0.25">
      <c r="A16" s="40">
        <v>3</v>
      </c>
      <c r="B16" s="40" t="s">
        <v>8</v>
      </c>
      <c r="C16" s="41">
        <v>1</v>
      </c>
      <c r="D16" s="40">
        <v>1.5</v>
      </c>
      <c r="E16" s="40">
        <v>1762</v>
      </c>
      <c r="F16" s="42"/>
      <c r="G16" s="42">
        <v>1057.2</v>
      </c>
      <c r="H16" s="42">
        <v>2941.5</v>
      </c>
      <c r="I16" s="42">
        <f>(D16*E16)+F16+G16+H16</f>
        <v>6641.7</v>
      </c>
      <c r="J16" s="1"/>
      <c r="K16" s="1"/>
    </row>
    <row r="17" spans="1:11" ht="30" x14ac:dyDescent="0.25">
      <c r="A17" s="40">
        <v>4</v>
      </c>
      <c r="B17" s="46" t="s">
        <v>86</v>
      </c>
      <c r="C17" s="41">
        <v>2</v>
      </c>
      <c r="D17" s="40">
        <v>0.5</v>
      </c>
      <c r="E17" s="40">
        <v>1921</v>
      </c>
      <c r="F17" s="42"/>
      <c r="G17" s="42"/>
      <c r="H17" s="42">
        <v>901</v>
      </c>
      <c r="I17" s="42">
        <f t="shared" si="0"/>
        <v>1861.5</v>
      </c>
      <c r="J17" s="1"/>
      <c r="K17" s="1"/>
    </row>
    <row r="18" spans="1:11" x14ac:dyDescent="0.25">
      <c r="A18" s="40">
        <v>5</v>
      </c>
      <c r="B18" s="40" t="s">
        <v>32</v>
      </c>
      <c r="C18" s="41">
        <v>3</v>
      </c>
      <c r="D18" s="40">
        <v>0.5</v>
      </c>
      <c r="E18" s="40">
        <v>2079</v>
      </c>
      <c r="F18" s="42"/>
      <c r="G18" s="42"/>
      <c r="H18" s="42">
        <v>822</v>
      </c>
      <c r="I18" s="42">
        <f t="shared" si="0"/>
        <v>1861.5</v>
      </c>
      <c r="J18" s="1"/>
      <c r="K18" s="1"/>
    </row>
    <row r="19" spans="1:11" x14ac:dyDescent="0.25">
      <c r="A19" s="40">
        <v>6</v>
      </c>
      <c r="B19" s="40" t="s">
        <v>10</v>
      </c>
      <c r="C19" s="41">
        <v>7</v>
      </c>
      <c r="D19" s="40">
        <v>0.5</v>
      </c>
      <c r="E19" s="40">
        <v>2713</v>
      </c>
      <c r="F19" s="42"/>
      <c r="G19" s="42"/>
      <c r="H19" s="42">
        <v>505</v>
      </c>
      <c r="I19" s="42">
        <f t="shared" si="0"/>
        <v>1861.5</v>
      </c>
      <c r="J19" s="1"/>
      <c r="K19" s="1"/>
    </row>
    <row r="20" spans="1:11" x14ac:dyDescent="0.25">
      <c r="A20" s="40">
        <v>7</v>
      </c>
      <c r="B20" s="40" t="s">
        <v>33</v>
      </c>
      <c r="C20" s="41">
        <v>7</v>
      </c>
      <c r="D20" s="40">
        <v>1</v>
      </c>
      <c r="E20" s="40">
        <v>2713</v>
      </c>
      <c r="F20" s="42"/>
      <c r="G20" s="42"/>
      <c r="H20" s="42">
        <v>1010</v>
      </c>
      <c r="I20" s="42">
        <f t="shared" si="0"/>
        <v>3723</v>
      </c>
      <c r="J20" s="1"/>
      <c r="K20" s="1"/>
    </row>
    <row r="21" spans="1:11" x14ac:dyDescent="0.25">
      <c r="A21" s="40">
        <v>8</v>
      </c>
      <c r="B21" s="43" t="s">
        <v>43</v>
      </c>
      <c r="C21" s="41">
        <v>8</v>
      </c>
      <c r="D21" s="40">
        <v>0.5</v>
      </c>
      <c r="E21" s="40">
        <v>1445</v>
      </c>
      <c r="F21" s="42"/>
      <c r="G21" s="42"/>
      <c r="H21" s="42">
        <v>1139</v>
      </c>
      <c r="I21" s="42">
        <f>(D21*E21)+F21+G21+H21</f>
        <v>1861.5</v>
      </c>
      <c r="J21" s="1"/>
      <c r="K21" s="1"/>
    </row>
    <row r="22" spans="1:11" x14ac:dyDescent="0.25">
      <c r="A22" s="4"/>
      <c r="B22" s="4"/>
      <c r="C22" s="8"/>
      <c r="D22" s="4"/>
      <c r="E22" s="4"/>
      <c r="F22" s="7"/>
      <c r="G22" s="7"/>
      <c r="H22" s="7"/>
      <c r="I22" s="7"/>
      <c r="J22" s="1"/>
      <c r="K22" s="1"/>
    </row>
    <row r="23" spans="1:11" x14ac:dyDescent="0.25">
      <c r="A23" s="4"/>
      <c r="B23" s="4"/>
      <c r="C23" s="8"/>
      <c r="D23" s="4"/>
      <c r="E23" s="4"/>
      <c r="F23" s="7"/>
      <c r="G23" s="7"/>
      <c r="H23" s="7"/>
      <c r="I23" s="7"/>
      <c r="J23" s="1"/>
      <c r="K23" s="1"/>
    </row>
    <row r="24" spans="1:11" x14ac:dyDescent="0.25">
      <c r="A24" s="4"/>
      <c r="B24" s="4"/>
      <c r="C24" s="8"/>
      <c r="D24" s="4"/>
      <c r="E24" s="4"/>
      <c r="F24" s="7"/>
      <c r="G24" s="7"/>
      <c r="H24" s="7"/>
      <c r="I24" s="7"/>
      <c r="J24" s="1"/>
      <c r="K24" s="1"/>
    </row>
    <row r="25" spans="1:11" x14ac:dyDescent="0.25">
      <c r="A25" s="4"/>
      <c r="B25" s="4"/>
      <c r="C25" s="8"/>
      <c r="D25" s="4"/>
      <c r="E25" s="4"/>
      <c r="F25" s="7"/>
      <c r="G25" s="7"/>
      <c r="H25" s="7"/>
      <c r="I25" s="7"/>
      <c r="J25" s="1"/>
      <c r="K25" s="1"/>
    </row>
    <row r="26" spans="1:11" x14ac:dyDescent="0.25">
      <c r="A26" s="4"/>
      <c r="B26" s="4"/>
      <c r="C26" s="8"/>
      <c r="D26" s="4"/>
      <c r="E26" s="4"/>
      <c r="F26" s="7"/>
      <c r="G26" s="7"/>
      <c r="H26" s="7"/>
      <c r="I26" s="7"/>
      <c r="J26" s="1"/>
      <c r="K26" s="1"/>
    </row>
    <row r="27" spans="1:11" x14ac:dyDescent="0.25">
      <c r="A27" s="4"/>
      <c r="B27" s="4"/>
      <c r="C27" s="8"/>
      <c r="D27" s="4"/>
      <c r="E27" s="4"/>
      <c r="F27" s="7"/>
      <c r="G27" s="7"/>
      <c r="H27" s="7"/>
      <c r="I27" s="7"/>
      <c r="J27" s="1"/>
      <c r="K27" s="1"/>
    </row>
    <row r="28" spans="1:11" x14ac:dyDescent="0.25">
      <c r="A28" s="4"/>
      <c r="B28" s="4"/>
      <c r="C28" s="8"/>
      <c r="D28" s="4"/>
      <c r="E28" s="4"/>
      <c r="F28" s="7"/>
      <c r="G28" s="7"/>
      <c r="H28" s="7"/>
      <c r="I28" s="7"/>
      <c r="J28" s="1"/>
      <c r="K28" s="1"/>
    </row>
    <row r="29" spans="1:11" x14ac:dyDescent="0.25">
      <c r="A29" s="4"/>
      <c r="B29" s="4"/>
      <c r="C29" s="8"/>
      <c r="D29" s="4">
        <f>SUM(D14:D28)</f>
        <v>7.5</v>
      </c>
      <c r="E29" s="4">
        <f t="shared" ref="E29:I29" si="1">SUM(E14:E28)</f>
        <v>16316</v>
      </c>
      <c r="F29" s="7">
        <f t="shared" si="1"/>
        <v>0</v>
      </c>
      <c r="G29" s="7">
        <f t="shared" si="1"/>
        <v>1233.4000000000001</v>
      </c>
      <c r="H29" s="7">
        <f t="shared" si="1"/>
        <v>12883.5</v>
      </c>
      <c r="I29" s="7">
        <f t="shared" si="1"/>
        <v>29155.9</v>
      </c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 t="s">
        <v>93</v>
      </c>
      <c r="C31" s="1"/>
      <c r="D31" s="1"/>
      <c r="E31" s="1"/>
      <c r="F31" s="1"/>
      <c r="G31" s="1"/>
      <c r="H31" s="1" t="s">
        <v>100</v>
      </c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 t="s">
        <v>94</v>
      </c>
      <c r="C33" s="1"/>
      <c r="D33" s="1"/>
      <c r="E33" s="1"/>
      <c r="F33" s="1"/>
      <c r="G33" s="1"/>
      <c r="H33" s="1" t="s">
        <v>96</v>
      </c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9" spans="1:11" x14ac:dyDescent="0.25">
      <c r="A39" s="11"/>
      <c r="B39" s="11"/>
      <c r="C39" s="11"/>
      <c r="D39" s="11"/>
      <c r="E39" s="11"/>
    </row>
    <row r="40" spans="1:11" x14ac:dyDescent="0.25">
      <c r="A40" s="11"/>
      <c r="B40" s="11" t="s">
        <v>13</v>
      </c>
      <c r="C40" s="11"/>
      <c r="D40" s="11">
        <f>D14+D15+D16</f>
        <v>4.5</v>
      </c>
      <c r="E40" s="12">
        <f>I14+I15+I16</f>
        <v>17986.900000000001</v>
      </c>
    </row>
    <row r="41" spans="1:11" x14ac:dyDescent="0.25">
      <c r="A41" s="11"/>
      <c r="B41" s="11" t="s">
        <v>14</v>
      </c>
      <c r="C41" s="11"/>
      <c r="D41" s="11">
        <f>D17</f>
        <v>0.5</v>
      </c>
      <c r="E41" s="12">
        <f>I17</f>
        <v>1861.5</v>
      </c>
    </row>
    <row r="42" spans="1:11" x14ac:dyDescent="0.25">
      <c r="A42" s="11"/>
      <c r="B42" s="11" t="s">
        <v>15</v>
      </c>
      <c r="C42" s="11"/>
      <c r="D42" s="11">
        <f>D18</f>
        <v>0.5</v>
      </c>
      <c r="E42" s="12">
        <f>I19</f>
        <v>1861.5</v>
      </c>
    </row>
    <row r="43" spans="1:11" x14ac:dyDescent="0.25">
      <c r="A43" s="11"/>
      <c r="B43" s="11" t="s">
        <v>16</v>
      </c>
      <c r="C43" s="11"/>
      <c r="D43" s="11">
        <v>0</v>
      </c>
      <c r="E43" s="11">
        <v>0</v>
      </c>
    </row>
    <row r="44" spans="1:11" x14ac:dyDescent="0.25">
      <c r="A44" s="11"/>
      <c r="B44" s="11" t="s">
        <v>17</v>
      </c>
      <c r="C44" s="11"/>
      <c r="D44" s="11">
        <v>0</v>
      </c>
      <c r="E44" s="11">
        <v>0</v>
      </c>
    </row>
    <row r="45" spans="1:11" x14ac:dyDescent="0.25">
      <c r="A45" s="11"/>
      <c r="B45" s="11" t="s">
        <v>18</v>
      </c>
      <c r="C45" s="11"/>
      <c r="D45" s="11">
        <v>0</v>
      </c>
      <c r="E45" s="11">
        <v>0</v>
      </c>
    </row>
    <row r="46" spans="1:11" x14ac:dyDescent="0.25">
      <c r="A46" s="11"/>
      <c r="B46" s="11" t="s">
        <v>19</v>
      </c>
      <c r="C46" s="11"/>
      <c r="D46" s="11">
        <f>D19+D20</f>
        <v>1.5</v>
      </c>
      <c r="E46" s="12">
        <f>I19+I20</f>
        <v>5584.5</v>
      </c>
    </row>
    <row r="47" spans="1:11" x14ac:dyDescent="0.25">
      <c r="A47" s="11"/>
      <c r="B47" s="11" t="s">
        <v>45</v>
      </c>
      <c r="C47" s="11"/>
      <c r="D47" s="11">
        <f>D21</f>
        <v>0.5</v>
      </c>
      <c r="E47" s="12">
        <f>I21</f>
        <v>1861.5</v>
      </c>
    </row>
    <row r="48" spans="1:11" x14ac:dyDescent="0.25">
      <c r="A48" s="11"/>
      <c r="B48" s="11"/>
      <c r="C48" s="11"/>
      <c r="D48" s="11"/>
      <c r="E48" s="11"/>
    </row>
    <row r="49" spans="1:5" x14ac:dyDescent="0.25">
      <c r="A49" s="11"/>
      <c r="B49" s="11"/>
      <c r="C49" s="11"/>
      <c r="D49" s="11"/>
      <c r="E49" s="11"/>
    </row>
    <row r="50" spans="1:5" x14ac:dyDescent="0.25">
      <c r="A50" s="11"/>
      <c r="B50" s="11"/>
      <c r="C50" s="11"/>
      <c r="D50" s="11"/>
      <c r="E50" s="11"/>
    </row>
    <row r="51" spans="1:5" x14ac:dyDescent="0.25">
      <c r="A51" s="11"/>
      <c r="B51" s="11" t="s">
        <v>20</v>
      </c>
      <c r="C51" s="11"/>
      <c r="D51" s="11">
        <f>SUM(D40:D50)</f>
        <v>7.5</v>
      </c>
      <c r="E51" s="13">
        <f>SUM(E40:E50)</f>
        <v>29155.9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1"/>
  <sheetViews>
    <sheetView topLeftCell="A2" zoomScale="80" zoomScaleNormal="80" workbookViewId="0">
      <selection activeCell="F7" sqref="F7:I7"/>
    </sheetView>
  </sheetViews>
  <sheetFormatPr defaultRowHeight="15" x14ac:dyDescent="0.25"/>
  <cols>
    <col min="2" max="2" width="30.5703125" customWidth="1"/>
    <col min="5" max="5" width="9.28515625" bestFit="1" customWidth="1"/>
    <col min="8" max="8" width="10" customWidth="1"/>
    <col min="9" max="9" width="9.28515625" bestFit="1" customWidth="1"/>
  </cols>
  <sheetData>
    <row r="1" spans="1:11" x14ac:dyDescent="0.25">
      <c r="A1" s="1"/>
      <c r="B1" s="1" t="s">
        <v>21</v>
      </c>
      <c r="C1" s="1"/>
      <c r="D1" s="1"/>
      <c r="E1" s="1"/>
      <c r="F1" s="1"/>
      <c r="G1" s="1"/>
      <c r="H1" s="1"/>
      <c r="I1" s="1" t="s">
        <v>25</v>
      </c>
      <c r="J1" s="1"/>
      <c r="K1" s="1"/>
    </row>
    <row r="2" spans="1:11" x14ac:dyDescent="0.25">
      <c r="A2" s="1"/>
      <c r="B2" s="1" t="s">
        <v>22</v>
      </c>
      <c r="C2" s="1"/>
      <c r="D2" s="1"/>
      <c r="E2" s="1"/>
      <c r="F2" s="1" t="s">
        <v>26</v>
      </c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 t="s">
        <v>25</v>
      </c>
      <c r="J3" s="1"/>
      <c r="K3" s="1"/>
    </row>
    <row r="4" spans="1:11" x14ac:dyDescent="0.25">
      <c r="A4" s="1"/>
      <c r="B4" s="1" t="s">
        <v>23</v>
      </c>
      <c r="C4" s="1"/>
      <c r="D4" s="1"/>
      <c r="E4" s="1"/>
      <c r="F4" s="1" t="s">
        <v>27</v>
      </c>
      <c r="G4" s="1"/>
      <c r="H4" s="1"/>
      <c r="I4" s="9">
        <f>D29</f>
        <v>10.5</v>
      </c>
      <c r="J4" s="1" t="s">
        <v>28</v>
      </c>
      <c r="K4" s="1"/>
    </row>
    <row r="5" spans="1:11" x14ac:dyDescent="0.25">
      <c r="A5" s="1"/>
      <c r="B5" s="1" t="s">
        <v>116</v>
      </c>
      <c r="C5" s="1"/>
      <c r="D5" s="1"/>
      <c r="E5" s="1"/>
      <c r="F5" s="1" t="s">
        <v>29</v>
      </c>
      <c r="G5" s="1"/>
      <c r="H5" s="1"/>
      <c r="I5" s="10">
        <f>I29</f>
        <v>40727.699999999997</v>
      </c>
      <c r="J5" s="1" t="s">
        <v>30</v>
      </c>
      <c r="K5" s="1"/>
    </row>
    <row r="6" spans="1:11" x14ac:dyDescent="0.25">
      <c r="A6" s="1"/>
      <c r="B6" s="1" t="s">
        <v>24</v>
      </c>
      <c r="C6" s="1"/>
      <c r="D6" s="1"/>
      <c r="E6" s="1"/>
      <c r="F6" s="1"/>
      <c r="G6" s="1"/>
      <c r="H6" s="1"/>
      <c r="I6" s="10"/>
      <c r="J6" s="1"/>
      <c r="K6" s="1"/>
    </row>
    <row r="7" spans="1:11" x14ac:dyDescent="0.25">
      <c r="A7" s="1"/>
      <c r="B7" s="1"/>
      <c r="C7" s="1"/>
      <c r="D7" s="1"/>
      <c r="E7" s="1"/>
      <c r="F7" s="1" t="s">
        <v>161</v>
      </c>
      <c r="G7" s="1"/>
      <c r="H7" s="30"/>
      <c r="I7" s="31" t="s">
        <v>162</v>
      </c>
      <c r="J7" s="1"/>
      <c r="K7" s="1"/>
    </row>
    <row r="8" spans="1:11" x14ac:dyDescent="0.25">
      <c r="A8" s="1"/>
      <c r="B8" s="1"/>
      <c r="C8" s="1"/>
      <c r="D8" s="1"/>
      <c r="E8" s="1"/>
      <c r="F8" s="1"/>
      <c r="G8" s="1" t="s">
        <v>23</v>
      </c>
      <c r="H8" s="1"/>
      <c r="I8" s="10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 t="s">
        <v>116</v>
      </c>
      <c r="H9" s="1"/>
      <c r="I9" s="32" t="s">
        <v>77</v>
      </c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 t="s">
        <v>24</v>
      </c>
      <c r="H10" s="1"/>
      <c r="I10" s="10"/>
      <c r="J10" s="1"/>
      <c r="K10" s="1"/>
    </row>
    <row r="11" spans="1:11" x14ac:dyDescent="0.25">
      <c r="A11" s="1"/>
      <c r="B11" s="1"/>
      <c r="C11" s="1" t="s">
        <v>117</v>
      </c>
      <c r="D11" s="1"/>
      <c r="E11" s="1"/>
      <c r="F11" s="1"/>
      <c r="G11" s="1"/>
      <c r="H11" s="1"/>
      <c r="I11" s="10"/>
      <c r="J11" s="1"/>
      <c r="K11" s="1"/>
    </row>
    <row r="12" spans="1:11" x14ac:dyDescent="0.25">
      <c r="A12" s="1"/>
      <c r="B12" s="1"/>
      <c r="C12" s="1" t="s">
        <v>34</v>
      </c>
      <c r="D12" s="1"/>
      <c r="E12" s="1"/>
      <c r="F12" s="1"/>
      <c r="G12" s="1"/>
      <c r="H12" s="1"/>
      <c r="I12" s="1"/>
      <c r="J12" s="1"/>
      <c r="K12" s="1"/>
    </row>
    <row r="13" spans="1:11" ht="60.75" x14ac:dyDescent="0.25">
      <c r="A13" s="5" t="s">
        <v>40</v>
      </c>
      <c r="B13" s="5" t="s">
        <v>41</v>
      </c>
      <c r="C13" s="6" t="s">
        <v>2</v>
      </c>
      <c r="D13" s="6" t="s">
        <v>1</v>
      </c>
      <c r="E13" s="6" t="s">
        <v>3</v>
      </c>
      <c r="F13" s="6" t="s">
        <v>4</v>
      </c>
      <c r="G13" s="6" t="s">
        <v>5</v>
      </c>
      <c r="H13" s="6" t="s">
        <v>119</v>
      </c>
      <c r="I13" s="6" t="s">
        <v>6</v>
      </c>
      <c r="J13" s="2"/>
      <c r="K13" s="2"/>
    </row>
    <row r="14" spans="1:11" x14ac:dyDescent="0.25">
      <c r="A14" s="4">
        <v>1</v>
      </c>
      <c r="B14" s="4" t="s">
        <v>35</v>
      </c>
      <c r="C14" s="8">
        <v>4</v>
      </c>
      <c r="D14" s="4">
        <v>0.5</v>
      </c>
      <c r="E14" s="4">
        <v>2238</v>
      </c>
      <c r="F14" s="7"/>
      <c r="G14" s="7"/>
      <c r="H14" s="7">
        <v>742.5</v>
      </c>
      <c r="I14" s="7">
        <f>(D14*E14)+F14+G14+H14</f>
        <v>1861.5</v>
      </c>
      <c r="J14" s="1"/>
      <c r="K14" s="1"/>
    </row>
    <row r="15" spans="1:11" x14ac:dyDescent="0.25">
      <c r="A15" s="4">
        <v>2</v>
      </c>
      <c r="B15" s="4" t="s">
        <v>0</v>
      </c>
      <c r="C15" s="8">
        <v>1</v>
      </c>
      <c r="D15" s="4">
        <v>4</v>
      </c>
      <c r="E15" s="4">
        <v>1762</v>
      </c>
      <c r="F15" s="7"/>
      <c r="G15" s="7">
        <v>176.2</v>
      </c>
      <c r="H15" s="7">
        <v>7844</v>
      </c>
      <c r="I15" s="7">
        <f t="shared" ref="I15:I23" si="0">(D15*E15)+F15+G15+H15</f>
        <v>15068.2</v>
      </c>
      <c r="J15" s="1"/>
      <c r="K15" s="1"/>
    </row>
    <row r="16" spans="1:11" x14ac:dyDescent="0.25">
      <c r="A16" s="4">
        <v>3</v>
      </c>
      <c r="B16" s="4" t="s">
        <v>8</v>
      </c>
      <c r="C16" s="8">
        <v>1</v>
      </c>
      <c r="D16" s="4">
        <v>1</v>
      </c>
      <c r="E16" s="4">
        <v>1762</v>
      </c>
      <c r="F16" s="7"/>
      <c r="G16" s="7">
        <v>704.8</v>
      </c>
      <c r="H16" s="7">
        <v>1961</v>
      </c>
      <c r="I16" s="7">
        <f t="shared" si="0"/>
        <v>4427.8</v>
      </c>
      <c r="J16" s="1"/>
      <c r="K16" s="1"/>
    </row>
    <row r="17" spans="1:11" x14ac:dyDescent="0.25">
      <c r="A17" s="4">
        <v>4</v>
      </c>
      <c r="B17" s="4" t="s">
        <v>7</v>
      </c>
      <c r="C17" s="8">
        <v>1</v>
      </c>
      <c r="D17" s="4">
        <v>1</v>
      </c>
      <c r="E17" s="4">
        <v>1762</v>
      </c>
      <c r="F17" s="7"/>
      <c r="G17" s="7"/>
      <c r="H17" s="7">
        <v>1961</v>
      </c>
      <c r="I17" s="7">
        <f t="shared" si="0"/>
        <v>3723</v>
      </c>
      <c r="J17" s="1"/>
      <c r="K17" s="1"/>
    </row>
    <row r="18" spans="1:11" x14ac:dyDescent="0.25">
      <c r="A18" s="4">
        <v>5</v>
      </c>
      <c r="B18" s="4" t="s">
        <v>10</v>
      </c>
      <c r="C18" s="8">
        <v>7</v>
      </c>
      <c r="D18" s="4">
        <v>0.5</v>
      </c>
      <c r="E18" s="4">
        <v>2713</v>
      </c>
      <c r="F18" s="7"/>
      <c r="G18" s="7"/>
      <c r="H18" s="7">
        <v>505</v>
      </c>
      <c r="I18" s="7">
        <f>(D18*E18)+F18+G18+H18</f>
        <v>1861.5</v>
      </c>
      <c r="J18" s="1"/>
      <c r="K18" s="1"/>
    </row>
    <row r="19" spans="1:11" x14ac:dyDescent="0.25">
      <c r="A19" s="4">
        <v>6</v>
      </c>
      <c r="B19" s="4" t="s">
        <v>33</v>
      </c>
      <c r="C19" s="8">
        <v>7</v>
      </c>
      <c r="D19" s="4">
        <v>1</v>
      </c>
      <c r="E19" s="4">
        <v>2713</v>
      </c>
      <c r="F19" s="7"/>
      <c r="G19" s="7"/>
      <c r="H19" s="7">
        <v>1010</v>
      </c>
      <c r="I19" s="7">
        <f t="shared" si="0"/>
        <v>3723</v>
      </c>
      <c r="J19" s="1"/>
      <c r="K19" s="1"/>
    </row>
    <row r="20" spans="1:11" x14ac:dyDescent="0.25">
      <c r="A20" s="4">
        <v>7</v>
      </c>
      <c r="B20" s="4" t="s">
        <v>36</v>
      </c>
      <c r="C20" s="8">
        <v>3</v>
      </c>
      <c r="D20" s="4">
        <v>1</v>
      </c>
      <c r="E20" s="4"/>
      <c r="F20" s="7"/>
      <c r="G20" s="7"/>
      <c r="H20" s="7"/>
      <c r="I20" s="7">
        <f t="shared" si="0"/>
        <v>0</v>
      </c>
      <c r="J20" s="1"/>
      <c r="K20" s="1"/>
    </row>
    <row r="21" spans="1:11" x14ac:dyDescent="0.25">
      <c r="A21" s="4"/>
      <c r="B21" s="14" t="s">
        <v>37</v>
      </c>
      <c r="C21" s="8">
        <v>3</v>
      </c>
      <c r="D21" s="4">
        <v>2</v>
      </c>
      <c r="E21" s="4"/>
      <c r="F21" s="7"/>
      <c r="G21" s="7"/>
      <c r="H21" s="7"/>
      <c r="I21" s="7">
        <f t="shared" si="0"/>
        <v>0</v>
      </c>
      <c r="J21" s="1"/>
      <c r="K21" s="1"/>
    </row>
    <row r="22" spans="1:11" x14ac:dyDescent="0.25">
      <c r="A22" s="4"/>
      <c r="B22" s="14" t="s">
        <v>38</v>
      </c>
      <c r="C22" s="8">
        <v>3</v>
      </c>
      <c r="D22" s="4">
        <v>2</v>
      </c>
      <c r="E22" s="4">
        <v>1921</v>
      </c>
      <c r="F22" s="7"/>
      <c r="G22" s="7">
        <v>755.2</v>
      </c>
      <c r="H22" s="7">
        <v>3604</v>
      </c>
      <c r="I22" s="7">
        <f t="shared" si="0"/>
        <v>8201.2000000000007</v>
      </c>
      <c r="J22" s="1"/>
      <c r="K22" s="1"/>
    </row>
    <row r="23" spans="1:11" x14ac:dyDescent="0.25">
      <c r="A23" s="4">
        <v>8</v>
      </c>
      <c r="B23" s="15" t="s">
        <v>43</v>
      </c>
      <c r="C23" s="8">
        <v>8</v>
      </c>
      <c r="D23" s="4">
        <v>0.5</v>
      </c>
      <c r="E23" s="4">
        <v>1445</v>
      </c>
      <c r="F23" s="7"/>
      <c r="G23" s="7"/>
      <c r="H23" s="7">
        <v>1139</v>
      </c>
      <c r="I23" s="7">
        <f t="shared" si="0"/>
        <v>1861.5</v>
      </c>
      <c r="J23" s="1"/>
      <c r="K23" s="1"/>
    </row>
    <row r="24" spans="1:11" x14ac:dyDescent="0.25">
      <c r="A24" s="4"/>
      <c r="B24" s="4"/>
      <c r="C24" s="8"/>
      <c r="D24" s="4"/>
      <c r="E24" s="4"/>
      <c r="F24" s="7"/>
      <c r="G24" s="7"/>
      <c r="H24" s="7"/>
      <c r="I24" s="7"/>
      <c r="J24" s="1"/>
      <c r="K24" s="1"/>
    </row>
    <row r="25" spans="1:11" x14ac:dyDescent="0.25">
      <c r="A25" s="4"/>
      <c r="B25" s="4"/>
      <c r="C25" s="8"/>
      <c r="D25" s="4"/>
      <c r="E25" s="4"/>
      <c r="F25" s="7"/>
      <c r="G25" s="7"/>
      <c r="H25" s="7"/>
      <c r="I25" s="7"/>
      <c r="J25" s="1"/>
      <c r="K25" s="1"/>
    </row>
    <row r="26" spans="1:11" x14ac:dyDescent="0.25">
      <c r="A26" s="4"/>
      <c r="B26" s="4"/>
      <c r="C26" s="8"/>
      <c r="D26" s="4"/>
      <c r="E26" s="4"/>
      <c r="F26" s="7"/>
      <c r="G26" s="7"/>
      <c r="H26" s="7"/>
      <c r="I26" s="7"/>
      <c r="J26" s="1"/>
      <c r="K26" s="1"/>
    </row>
    <row r="27" spans="1:11" x14ac:dyDescent="0.25">
      <c r="A27" s="4"/>
      <c r="B27" s="4"/>
      <c r="C27" s="8"/>
      <c r="D27" s="4"/>
      <c r="E27" s="4"/>
      <c r="F27" s="7"/>
      <c r="G27" s="7"/>
      <c r="H27" s="7"/>
      <c r="I27" s="7"/>
      <c r="J27" s="1"/>
      <c r="K27" s="1"/>
    </row>
    <row r="28" spans="1:11" x14ac:dyDescent="0.25">
      <c r="A28" s="4"/>
      <c r="B28" s="4"/>
      <c r="C28" s="8"/>
      <c r="D28" s="4"/>
      <c r="E28" s="4"/>
      <c r="F28" s="7"/>
      <c r="G28" s="7"/>
      <c r="H28" s="7"/>
      <c r="I28" s="7"/>
      <c r="J28" s="1"/>
      <c r="K28" s="1"/>
    </row>
    <row r="29" spans="1:11" x14ac:dyDescent="0.25">
      <c r="A29" s="4"/>
      <c r="B29" s="4"/>
      <c r="C29" s="8"/>
      <c r="D29" s="4">
        <f>D22+D19+D18+D17+D16+D15+D14+D23</f>
        <v>10.5</v>
      </c>
      <c r="E29" s="4"/>
      <c r="F29" s="7">
        <f t="shared" ref="F29:H29" si="1">SUM(F14:F28)</f>
        <v>0</v>
      </c>
      <c r="G29" s="7">
        <f t="shared" si="1"/>
        <v>1636.2</v>
      </c>
      <c r="H29" s="7">
        <f t="shared" si="1"/>
        <v>18766.5</v>
      </c>
      <c r="I29" s="7">
        <f>SUM(I14:I25)</f>
        <v>40727.699999999997</v>
      </c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 t="s">
        <v>93</v>
      </c>
      <c r="C32" s="1"/>
      <c r="D32" s="1"/>
      <c r="E32" s="1"/>
      <c r="F32" s="1"/>
      <c r="G32" s="1"/>
      <c r="H32" s="1" t="s">
        <v>101</v>
      </c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 t="s">
        <v>94</v>
      </c>
      <c r="C34" s="1"/>
      <c r="D34" s="1"/>
      <c r="E34" s="1"/>
      <c r="F34" s="1"/>
      <c r="G34" s="1"/>
      <c r="H34" s="1" t="s">
        <v>96</v>
      </c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9" spans="1:11" x14ac:dyDescent="0.25">
      <c r="A39" s="11"/>
      <c r="B39" s="11"/>
      <c r="C39" s="11"/>
      <c r="D39" s="11"/>
      <c r="E39" s="11"/>
    </row>
    <row r="40" spans="1:11" x14ac:dyDescent="0.25">
      <c r="A40" s="11"/>
      <c r="B40" s="11" t="s">
        <v>13</v>
      </c>
      <c r="C40" s="11"/>
      <c r="D40" s="11">
        <f>D15+D16</f>
        <v>5</v>
      </c>
      <c r="E40" s="12">
        <f>I15+I16</f>
        <v>19496</v>
      </c>
    </row>
    <row r="41" spans="1:11" x14ac:dyDescent="0.25">
      <c r="A41" s="11"/>
      <c r="B41" s="11" t="s">
        <v>14</v>
      </c>
      <c r="C41" s="11"/>
      <c r="D41" s="11">
        <f>D17</f>
        <v>1</v>
      </c>
      <c r="E41" s="12">
        <f>I17</f>
        <v>3723</v>
      </c>
    </row>
    <row r="42" spans="1:11" x14ac:dyDescent="0.25">
      <c r="A42" s="11"/>
      <c r="B42" s="11" t="s">
        <v>15</v>
      </c>
      <c r="C42" s="11"/>
      <c r="D42" s="11">
        <f>D22</f>
        <v>2</v>
      </c>
      <c r="E42" s="12">
        <f>I22</f>
        <v>8201.2000000000007</v>
      </c>
    </row>
    <row r="43" spans="1:11" x14ac:dyDescent="0.25">
      <c r="A43" s="11"/>
      <c r="B43" s="11" t="s">
        <v>16</v>
      </c>
      <c r="C43" s="11"/>
      <c r="D43" s="11">
        <f>D14</f>
        <v>0.5</v>
      </c>
      <c r="E43" s="12">
        <f>I14</f>
        <v>1861.5</v>
      </c>
    </row>
    <row r="44" spans="1:11" x14ac:dyDescent="0.25">
      <c r="A44" s="11"/>
      <c r="B44" s="11" t="s">
        <v>17</v>
      </c>
      <c r="C44" s="11"/>
      <c r="D44" s="11">
        <v>0</v>
      </c>
      <c r="E44" s="11">
        <v>0</v>
      </c>
    </row>
    <row r="45" spans="1:11" x14ac:dyDescent="0.25">
      <c r="A45" s="11"/>
      <c r="B45" s="11" t="s">
        <v>18</v>
      </c>
      <c r="C45" s="11"/>
      <c r="D45" s="11">
        <v>0</v>
      </c>
      <c r="E45" s="11">
        <v>0</v>
      </c>
    </row>
    <row r="46" spans="1:11" x14ac:dyDescent="0.25">
      <c r="A46" s="11"/>
      <c r="B46" s="11" t="s">
        <v>19</v>
      </c>
      <c r="C46" s="11"/>
      <c r="D46" s="11">
        <f>D18+D19</f>
        <v>1.5</v>
      </c>
      <c r="E46" s="12">
        <f>I18+I19</f>
        <v>5584.5</v>
      </c>
    </row>
    <row r="47" spans="1:11" x14ac:dyDescent="0.25">
      <c r="A47" s="11"/>
      <c r="B47" s="11" t="s">
        <v>45</v>
      </c>
      <c r="C47" s="11"/>
      <c r="D47" s="11">
        <f>D23</f>
        <v>0.5</v>
      </c>
      <c r="E47" s="12">
        <f>I23</f>
        <v>1861.5</v>
      </c>
    </row>
    <row r="48" spans="1:11" x14ac:dyDescent="0.25">
      <c r="A48" s="11"/>
      <c r="B48" s="11"/>
      <c r="C48" s="11"/>
      <c r="D48" s="11"/>
      <c r="E48" s="11"/>
    </row>
    <row r="49" spans="1:5" x14ac:dyDescent="0.25">
      <c r="A49" s="11"/>
      <c r="B49" s="11"/>
      <c r="C49" s="11"/>
      <c r="D49" s="11"/>
      <c r="E49" s="11"/>
    </row>
    <row r="50" spans="1:5" x14ac:dyDescent="0.25">
      <c r="A50" s="11"/>
      <c r="B50" s="11"/>
      <c r="C50" s="11"/>
      <c r="D50" s="11"/>
      <c r="E50" s="11"/>
    </row>
    <row r="51" spans="1:5" x14ac:dyDescent="0.25">
      <c r="A51" s="11"/>
      <c r="B51" s="11" t="s">
        <v>20</v>
      </c>
      <c r="C51" s="11"/>
      <c r="D51" s="11">
        <f>SUM(D40:D50)</f>
        <v>10.5</v>
      </c>
      <c r="E51" s="13">
        <f>SUM(E40:E50)</f>
        <v>40727.699999999997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51"/>
  <sheetViews>
    <sheetView zoomScale="80" zoomScaleNormal="80" workbookViewId="0">
      <selection activeCell="F7" sqref="F7:I7"/>
    </sheetView>
  </sheetViews>
  <sheetFormatPr defaultRowHeight="15" x14ac:dyDescent="0.25"/>
  <cols>
    <col min="1" max="1" width="5.28515625" customWidth="1"/>
    <col min="2" max="2" width="33.42578125" customWidth="1"/>
    <col min="5" max="5" width="9.28515625" bestFit="1" customWidth="1"/>
    <col min="8" max="8" width="11.140625" customWidth="1"/>
    <col min="9" max="9" width="11.5703125" customWidth="1"/>
  </cols>
  <sheetData>
    <row r="1" spans="1:11" x14ac:dyDescent="0.25">
      <c r="A1" s="1"/>
      <c r="B1" s="1" t="s">
        <v>21</v>
      </c>
      <c r="C1" s="1"/>
      <c r="D1" s="1"/>
      <c r="E1" s="1"/>
      <c r="F1" s="1"/>
      <c r="G1" s="1"/>
      <c r="H1" s="1"/>
      <c r="I1" s="1" t="s">
        <v>25</v>
      </c>
      <c r="J1" s="1"/>
      <c r="K1" s="1"/>
    </row>
    <row r="2" spans="1:11" x14ac:dyDescent="0.25">
      <c r="A2" s="1"/>
      <c r="B2" s="1" t="s">
        <v>22</v>
      </c>
      <c r="C2" s="1"/>
      <c r="D2" s="1"/>
      <c r="E2" s="1"/>
      <c r="F2" s="1" t="s">
        <v>26</v>
      </c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 t="s">
        <v>25</v>
      </c>
      <c r="J3" s="1"/>
      <c r="K3" s="1"/>
    </row>
    <row r="4" spans="1:11" x14ac:dyDescent="0.25">
      <c r="A4" s="1"/>
      <c r="B4" s="1" t="s">
        <v>23</v>
      </c>
      <c r="C4" s="1"/>
      <c r="D4" s="1"/>
      <c r="E4" s="1"/>
      <c r="F4" s="1" t="s">
        <v>27</v>
      </c>
      <c r="G4" s="1"/>
      <c r="H4" s="1"/>
      <c r="I4" s="9">
        <f>D29</f>
        <v>11</v>
      </c>
      <c r="J4" s="1" t="s">
        <v>28</v>
      </c>
      <c r="K4" s="1"/>
    </row>
    <row r="5" spans="1:11" x14ac:dyDescent="0.25">
      <c r="A5" s="1"/>
      <c r="B5" s="1" t="s">
        <v>116</v>
      </c>
      <c r="C5" s="1"/>
      <c r="D5" s="1"/>
      <c r="E5" s="1"/>
      <c r="F5" s="1" t="s">
        <v>29</v>
      </c>
      <c r="G5" s="1"/>
      <c r="H5" s="1"/>
      <c r="I5" s="10">
        <f>I29</f>
        <v>42778.6</v>
      </c>
      <c r="J5" s="1" t="s">
        <v>30</v>
      </c>
      <c r="K5" s="1"/>
    </row>
    <row r="6" spans="1:11" x14ac:dyDescent="0.25">
      <c r="A6" s="1"/>
      <c r="B6" s="1" t="s">
        <v>24</v>
      </c>
      <c r="C6" s="1"/>
      <c r="D6" s="1"/>
      <c r="E6" s="1"/>
      <c r="F6" s="1"/>
      <c r="G6" s="1"/>
      <c r="H6" s="1"/>
      <c r="I6" s="10"/>
      <c r="J6" s="1"/>
      <c r="K6" s="1"/>
    </row>
    <row r="7" spans="1:11" x14ac:dyDescent="0.25">
      <c r="A7" s="1"/>
      <c r="B7" s="1"/>
      <c r="C7" s="1"/>
      <c r="D7" s="1"/>
      <c r="E7" s="1"/>
      <c r="F7" s="1" t="s">
        <v>161</v>
      </c>
      <c r="G7" s="1"/>
      <c r="H7" s="30"/>
      <c r="I7" s="31" t="s">
        <v>162</v>
      </c>
      <c r="J7" s="30"/>
      <c r="K7" s="1"/>
    </row>
    <row r="8" spans="1:11" x14ac:dyDescent="0.25">
      <c r="A8" s="1"/>
      <c r="B8" s="1"/>
      <c r="C8" s="1"/>
      <c r="D8" s="1"/>
      <c r="E8" s="1"/>
      <c r="F8" s="1"/>
      <c r="G8" s="1" t="s">
        <v>23</v>
      </c>
      <c r="H8" s="1"/>
      <c r="I8" s="10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 t="s">
        <v>116</v>
      </c>
      <c r="H9" s="1"/>
      <c r="I9" s="32" t="s">
        <v>77</v>
      </c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 t="s">
        <v>24</v>
      </c>
      <c r="H10" s="1"/>
      <c r="I10" s="10"/>
      <c r="J10" s="1"/>
      <c r="K10" s="1"/>
    </row>
    <row r="11" spans="1:11" x14ac:dyDescent="0.25">
      <c r="A11" s="1"/>
      <c r="B11" s="1"/>
      <c r="C11" s="1" t="s">
        <v>117</v>
      </c>
      <c r="D11" s="1"/>
      <c r="E11" s="1"/>
      <c r="F11" s="1"/>
      <c r="G11" s="1"/>
      <c r="H11" s="1"/>
      <c r="I11" s="10"/>
      <c r="J11" s="1"/>
      <c r="K11" s="1"/>
    </row>
    <row r="12" spans="1:11" x14ac:dyDescent="0.25">
      <c r="A12" s="1"/>
      <c r="B12" s="1"/>
      <c r="C12" s="1" t="s">
        <v>39</v>
      </c>
      <c r="D12" s="1"/>
      <c r="E12" s="1"/>
      <c r="F12" s="1"/>
      <c r="G12" s="1"/>
      <c r="H12" s="1"/>
      <c r="I12" s="1"/>
      <c r="J12" s="1"/>
      <c r="K12" s="1"/>
    </row>
    <row r="13" spans="1:11" ht="48.75" x14ac:dyDescent="0.25">
      <c r="A13" s="5" t="s">
        <v>40</v>
      </c>
      <c r="B13" s="5" t="s">
        <v>41</v>
      </c>
      <c r="C13" s="6" t="s">
        <v>2</v>
      </c>
      <c r="D13" s="6" t="s">
        <v>1</v>
      </c>
      <c r="E13" s="6" t="s">
        <v>3</v>
      </c>
      <c r="F13" s="6" t="s">
        <v>4</v>
      </c>
      <c r="G13" s="6" t="s">
        <v>5</v>
      </c>
      <c r="H13" s="6" t="s">
        <v>119</v>
      </c>
      <c r="I13" s="6" t="s">
        <v>6</v>
      </c>
      <c r="J13" s="2"/>
      <c r="K13" s="2"/>
    </row>
    <row r="14" spans="1:11" x14ac:dyDescent="0.25">
      <c r="A14" s="4">
        <v>1</v>
      </c>
      <c r="B14" s="4" t="s">
        <v>7</v>
      </c>
      <c r="C14" s="8">
        <v>1</v>
      </c>
      <c r="D14" s="4">
        <v>0.5</v>
      </c>
      <c r="E14" s="4">
        <v>1762</v>
      </c>
      <c r="F14" s="7"/>
      <c r="G14" s="7"/>
      <c r="H14" s="7">
        <v>980.5</v>
      </c>
      <c r="I14" s="7">
        <f>(D14*E14)+F14+G14+H14</f>
        <v>1861.5</v>
      </c>
      <c r="J14" s="45"/>
      <c r="K14" s="1"/>
    </row>
    <row r="15" spans="1:11" x14ac:dyDescent="0.25">
      <c r="A15" s="4">
        <v>2</v>
      </c>
      <c r="B15" s="4" t="s">
        <v>0</v>
      </c>
      <c r="C15" s="8">
        <v>1</v>
      </c>
      <c r="D15" s="4">
        <v>4.25</v>
      </c>
      <c r="E15" s="4">
        <v>1762</v>
      </c>
      <c r="F15" s="7"/>
      <c r="G15" s="7">
        <v>352.4</v>
      </c>
      <c r="H15" s="7">
        <v>8334.25</v>
      </c>
      <c r="I15" s="7">
        <f t="shared" ref="I15:I24" si="0">(D15*E15)+F15+G15+H15</f>
        <v>16175.15</v>
      </c>
      <c r="J15" s="1"/>
      <c r="K15" s="1"/>
    </row>
    <row r="16" spans="1:11" x14ac:dyDescent="0.25">
      <c r="A16" s="4">
        <v>3</v>
      </c>
      <c r="B16" s="4" t="s">
        <v>8</v>
      </c>
      <c r="C16" s="8">
        <v>1</v>
      </c>
      <c r="D16" s="4">
        <v>1</v>
      </c>
      <c r="E16" s="4">
        <v>1762</v>
      </c>
      <c r="F16" s="7"/>
      <c r="G16" s="7">
        <v>704.8</v>
      </c>
      <c r="H16" s="7">
        <v>1961</v>
      </c>
      <c r="I16" s="7">
        <f t="shared" si="0"/>
        <v>4427.8</v>
      </c>
      <c r="J16" s="1"/>
      <c r="K16" s="1"/>
    </row>
    <row r="17" spans="1:11" ht="26.25" x14ac:dyDescent="0.25">
      <c r="A17" s="4">
        <v>4</v>
      </c>
      <c r="B17" s="44" t="s">
        <v>86</v>
      </c>
      <c r="C17" s="8">
        <v>2</v>
      </c>
      <c r="D17" s="40">
        <v>0.5</v>
      </c>
      <c r="E17" s="40">
        <v>1921</v>
      </c>
      <c r="F17" s="42"/>
      <c r="G17" s="42"/>
      <c r="H17" s="42">
        <v>901</v>
      </c>
      <c r="I17" s="42">
        <f t="shared" si="0"/>
        <v>1861.5</v>
      </c>
      <c r="J17" s="1"/>
      <c r="K17" s="1"/>
    </row>
    <row r="18" spans="1:11" x14ac:dyDescent="0.25">
      <c r="A18" s="4">
        <v>5</v>
      </c>
      <c r="B18" s="4" t="s">
        <v>10</v>
      </c>
      <c r="C18" s="8">
        <v>7</v>
      </c>
      <c r="D18" s="40">
        <v>0.5</v>
      </c>
      <c r="E18" s="40">
        <v>2713</v>
      </c>
      <c r="F18" s="42"/>
      <c r="G18" s="42"/>
      <c r="H18" s="42">
        <v>505</v>
      </c>
      <c r="I18" s="42">
        <f t="shared" si="0"/>
        <v>1861.5</v>
      </c>
      <c r="J18" s="1"/>
      <c r="K18" s="1"/>
    </row>
    <row r="19" spans="1:11" x14ac:dyDescent="0.25">
      <c r="A19" s="4">
        <v>6</v>
      </c>
      <c r="B19" s="4" t="s">
        <v>33</v>
      </c>
      <c r="C19" s="8">
        <v>7</v>
      </c>
      <c r="D19" s="40">
        <v>0.5</v>
      </c>
      <c r="E19" s="40">
        <v>2713</v>
      </c>
      <c r="F19" s="42"/>
      <c r="G19" s="42"/>
      <c r="H19" s="42">
        <v>505</v>
      </c>
      <c r="I19" s="42">
        <f t="shared" si="0"/>
        <v>1861.5</v>
      </c>
      <c r="J19" s="1"/>
      <c r="K19" s="1"/>
    </row>
    <row r="20" spans="1:11" x14ac:dyDescent="0.25">
      <c r="A20" s="4">
        <v>7</v>
      </c>
      <c r="B20" s="4" t="s">
        <v>36</v>
      </c>
      <c r="C20" s="8">
        <v>2</v>
      </c>
      <c r="D20" s="4">
        <v>0.5</v>
      </c>
      <c r="E20" s="4"/>
      <c r="F20" s="7"/>
      <c r="G20" s="7"/>
      <c r="H20" s="7"/>
      <c r="I20" s="7">
        <f t="shared" si="0"/>
        <v>0</v>
      </c>
      <c r="J20" s="1"/>
      <c r="K20" s="1"/>
    </row>
    <row r="21" spans="1:11" x14ac:dyDescent="0.25">
      <c r="A21" s="4"/>
      <c r="B21" s="14" t="s">
        <v>37</v>
      </c>
      <c r="C21" s="8"/>
      <c r="D21" s="4">
        <v>3.5</v>
      </c>
      <c r="E21" s="4"/>
      <c r="F21" s="7"/>
      <c r="G21" s="7"/>
      <c r="H21" s="7"/>
      <c r="I21" s="7">
        <f t="shared" si="0"/>
        <v>0</v>
      </c>
      <c r="J21" s="1"/>
      <c r="K21" s="1"/>
    </row>
    <row r="22" spans="1:11" x14ac:dyDescent="0.25">
      <c r="A22" s="4"/>
      <c r="B22" s="14" t="s">
        <v>38</v>
      </c>
      <c r="C22" s="8"/>
      <c r="D22" s="4">
        <v>2.25</v>
      </c>
      <c r="E22" s="4">
        <v>1921</v>
      </c>
      <c r="F22" s="7"/>
      <c r="G22" s="7">
        <v>768.4</v>
      </c>
      <c r="H22" s="7">
        <v>4054.5</v>
      </c>
      <c r="I22" s="7">
        <f t="shared" si="0"/>
        <v>9145.15</v>
      </c>
      <c r="J22" s="1"/>
      <c r="K22" s="1"/>
    </row>
    <row r="23" spans="1:11" x14ac:dyDescent="0.25">
      <c r="A23" s="4">
        <v>8</v>
      </c>
      <c r="B23" s="15" t="s">
        <v>43</v>
      </c>
      <c r="C23" s="8">
        <v>8</v>
      </c>
      <c r="D23" s="4">
        <v>0.5</v>
      </c>
      <c r="E23" s="4">
        <v>2890</v>
      </c>
      <c r="F23" s="7"/>
      <c r="G23" s="7"/>
      <c r="H23" s="7">
        <v>416.5</v>
      </c>
      <c r="I23" s="7">
        <f t="shared" si="0"/>
        <v>1861.5</v>
      </c>
      <c r="J23" s="1"/>
      <c r="K23" s="1"/>
    </row>
    <row r="24" spans="1:11" x14ac:dyDescent="0.25">
      <c r="A24" s="4">
        <v>9</v>
      </c>
      <c r="B24" s="15" t="s">
        <v>163</v>
      </c>
      <c r="C24" s="8">
        <v>3</v>
      </c>
      <c r="D24" s="4">
        <v>1</v>
      </c>
      <c r="E24" s="4">
        <v>2079</v>
      </c>
      <c r="F24" s="7"/>
      <c r="G24" s="7">
        <f>E24*25%</f>
        <v>519.75</v>
      </c>
      <c r="H24" s="7">
        <v>1124.25</v>
      </c>
      <c r="I24" s="7">
        <f t="shared" si="0"/>
        <v>3723</v>
      </c>
      <c r="J24" s="1"/>
      <c r="K24" s="1"/>
    </row>
    <row r="25" spans="1:11" x14ac:dyDescent="0.25">
      <c r="A25" s="4"/>
      <c r="B25" s="4"/>
      <c r="C25" s="8"/>
      <c r="D25" s="4"/>
      <c r="E25" s="4"/>
      <c r="F25" s="7"/>
      <c r="G25" s="7"/>
      <c r="H25" s="7"/>
      <c r="I25" s="7"/>
      <c r="J25" s="1"/>
      <c r="K25" s="1"/>
    </row>
    <row r="26" spans="1:11" x14ac:dyDescent="0.25">
      <c r="A26" s="4"/>
      <c r="B26" s="4"/>
      <c r="C26" s="8"/>
      <c r="D26" s="4"/>
      <c r="E26" s="4"/>
      <c r="F26" s="7"/>
      <c r="G26" s="7"/>
      <c r="H26" s="7"/>
      <c r="I26" s="7"/>
      <c r="J26" s="1"/>
      <c r="K26" s="1"/>
    </row>
    <row r="27" spans="1:11" x14ac:dyDescent="0.25">
      <c r="A27" s="4"/>
      <c r="B27" s="4"/>
      <c r="C27" s="8"/>
      <c r="D27" s="4"/>
      <c r="E27" s="4"/>
      <c r="F27" s="7"/>
      <c r="G27" s="7"/>
      <c r="H27" s="7"/>
      <c r="I27" s="7"/>
      <c r="J27" s="1"/>
      <c r="K27" s="1"/>
    </row>
    <row r="28" spans="1:11" x14ac:dyDescent="0.25">
      <c r="A28" s="4"/>
      <c r="B28" s="4"/>
      <c r="C28" s="8"/>
      <c r="D28" s="4"/>
      <c r="E28" s="4"/>
      <c r="F28" s="7"/>
      <c r="G28" s="7"/>
      <c r="H28" s="7"/>
      <c r="I28" s="7"/>
      <c r="J28" s="1"/>
      <c r="K28" s="1"/>
    </row>
    <row r="29" spans="1:11" x14ac:dyDescent="0.25">
      <c r="A29" s="4"/>
      <c r="B29" s="4"/>
      <c r="C29" s="8"/>
      <c r="D29" s="4">
        <f>D14+D15+D16+D17+D18+D19+D22+D23+D24</f>
        <v>11</v>
      </c>
      <c r="E29" s="4">
        <f t="shared" ref="E29:I29" si="1">E14+E15+E16+E17+E18+E19+E22+E23+E24</f>
        <v>19523</v>
      </c>
      <c r="F29" s="4">
        <f t="shared" si="1"/>
        <v>0</v>
      </c>
      <c r="G29" s="4">
        <f t="shared" si="1"/>
        <v>2345.35</v>
      </c>
      <c r="H29" s="4">
        <f t="shared" si="1"/>
        <v>18782</v>
      </c>
      <c r="I29" s="4">
        <f t="shared" si="1"/>
        <v>42778.6</v>
      </c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 t="s">
        <v>93</v>
      </c>
      <c r="C31" s="1"/>
      <c r="D31" s="1"/>
      <c r="E31" s="1"/>
      <c r="F31" s="1"/>
      <c r="G31" s="1"/>
      <c r="H31" s="1" t="s">
        <v>102</v>
      </c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 t="s">
        <v>94</v>
      </c>
      <c r="C33" s="1"/>
      <c r="D33" s="1"/>
      <c r="E33" s="1"/>
      <c r="F33" s="1"/>
      <c r="G33" s="1"/>
      <c r="H33" s="1" t="s">
        <v>96</v>
      </c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9" spans="1:11" x14ac:dyDescent="0.25">
      <c r="A39" s="11"/>
      <c r="B39" s="11"/>
      <c r="C39" s="11"/>
      <c r="D39" s="11"/>
      <c r="E39" s="11"/>
    </row>
    <row r="40" spans="1:11" x14ac:dyDescent="0.25">
      <c r="A40" s="11"/>
      <c r="B40" s="11" t="s">
        <v>13</v>
      </c>
      <c r="C40" s="11"/>
      <c r="D40" s="11">
        <f>D14+D15+D16</f>
        <v>5.75</v>
      </c>
      <c r="E40" s="12">
        <f>I14+I15+I16</f>
        <v>22464.45</v>
      </c>
    </row>
    <row r="41" spans="1:11" x14ac:dyDescent="0.25">
      <c r="A41" s="11"/>
      <c r="B41" s="11" t="s">
        <v>14</v>
      </c>
      <c r="C41" s="11"/>
      <c r="D41" s="11">
        <f>D17+D22</f>
        <v>2.75</v>
      </c>
      <c r="E41" s="12">
        <f>I22+I17</f>
        <v>11006.65</v>
      </c>
    </row>
    <row r="42" spans="1:11" x14ac:dyDescent="0.25">
      <c r="A42" s="11"/>
      <c r="B42" s="11" t="s">
        <v>15</v>
      </c>
      <c r="C42" s="11"/>
      <c r="D42" s="11">
        <f>D24</f>
        <v>1</v>
      </c>
      <c r="E42" s="12">
        <f>I24</f>
        <v>3723</v>
      </c>
    </row>
    <row r="43" spans="1:11" x14ac:dyDescent="0.25">
      <c r="A43" s="11"/>
      <c r="B43" s="11" t="s">
        <v>16</v>
      </c>
      <c r="C43" s="11"/>
      <c r="D43" s="11">
        <v>0</v>
      </c>
      <c r="E43" s="12"/>
    </row>
    <row r="44" spans="1:11" x14ac:dyDescent="0.25">
      <c r="A44" s="11"/>
      <c r="B44" s="11" t="s">
        <v>17</v>
      </c>
      <c r="C44" s="11"/>
      <c r="D44" s="11">
        <v>0</v>
      </c>
      <c r="E44" s="11"/>
    </row>
    <row r="45" spans="1:11" x14ac:dyDescent="0.25">
      <c r="A45" s="11"/>
      <c r="B45" s="11" t="s">
        <v>18</v>
      </c>
      <c r="C45" s="11"/>
      <c r="D45" s="11">
        <v>0</v>
      </c>
      <c r="E45" s="11"/>
    </row>
    <row r="46" spans="1:11" x14ac:dyDescent="0.25">
      <c r="A46" s="11"/>
      <c r="B46" s="11" t="s">
        <v>19</v>
      </c>
      <c r="C46" s="11"/>
      <c r="D46" s="11">
        <f>D18+D19</f>
        <v>1</v>
      </c>
      <c r="E46" s="12">
        <f>I18+I19</f>
        <v>3723</v>
      </c>
    </row>
    <row r="47" spans="1:11" x14ac:dyDescent="0.25">
      <c r="A47" s="11"/>
      <c r="B47" s="11" t="s">
        <v>45</v>
      </c>
      <c r="C47" s="11"/>
      <c r="D47" s="11">
        <f>D23</f>
        <v>0.5</v>
      </c>
      <c r="E47" s="12">
        <f>I23</f>
        <v>1861.5</v>
      </c>
    </row>
    <row r="48" spans="1:11" x14ac:dyDescent="0.25">
      <c r="A48" s="11"/>
      <c r="B48" s="11"/>
      <c r="C48" s="11"/>
      <c r="D48" s="11"/>
      <c r="E48" s="11"/>
    </row>
    <row r="49" spans="1:5" x14ac:dyDescent="0.25">
      <c r="A49" s="11"/>
      <c r="B49" s="11"/>
      <c r="C49" s="11"/>
      <c r="D49" s="11"/>
      <c r="E49" s="11"/>
    </row>
    <row r="50" spans="1:5" x14ac:dyDescent="0.25">
      <c r="A50" s="11"/>
      <c r="B50" s="11"/>
      <c r="C50" s="11"/>
      <c r="D50" s="11"/>
      <c r="E50" s="11"/>
    </row>
    <row r="51" spans="1:5" x14ac:dyDescent="0.25">
      <c r="A51" s="11"/>
      <c r="B51" s="22" t="s">
        <v>20</v>
      </c>
      <c r="C51" s="22"/>
      <c r="D51" s="22">
        <f>SUM(D40:D50)</f>
        <v>11</v>
      </c>
      <c r="E51" s="23">
        <f>SUM(E40:E50)</f>
        <v>42778.6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1"/>
  <sheetViews>
    <sheetView zoomScale="80" zoomScaleNormal="80" workbookViewId="0">
      <selection activeCell="F7" sqref="F7:I7"/>
    </sheetView>
  </sheetViews>
  <sheetFormatPr defaultRowHeight="15" x14ac:dyDescent="0.25"/>
  <cols>
    <col min="2" max="2" width="32" customWidth="1"/>
    <col min="5" max="5" width="10.85546875" customWidth="1"/>
    <col min="6" max="6" width="18.140625" customWidth="1"/>
    <col min="7" max="7" width="12.5703125" customWidth="1"/>
    <col min="8" max="8" width="12.85546875" customWidth="1"/>
    <col min="9" max="9" width="14" customWidth="1"/>
  </cols>
  <sheetData>
    <row r="1" spans="1:11" x14ac:dyDescent="0.25">
      <c r="A1" s="1"/>
      <c r="B1" s="1" t="s">
        <v>21</v>
      </c>
      <c r="C1" s="1"/>
      <c r="D1" s="1"/>
      <c r="E1" s="1"/>
      <c r="F1" s="1"/>
      <c r="G1" s="1"/>
      <c r="H1" s="1"/>
      <c r="I1" s="1" t="s">
        <v>25</v>
      </c>
      <c r="J1" s="1"/>
      <c r="K1" s="1"/>
    </row>
    <row r="2" spans="1:11" x14ac:dyDescent="0.25">
      <c r="A2" s="1"/>
      <c r="B2" s="1" t="s">
        <v>22</v>
      </c>
      <c r="C2" s="1"/>
      <c r="D2" s="1"/>
      <c r="E2" s="1"/>
      <c r="F2" s="1" t="s">
        <v>26</v>
      </c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 t="s">
        <v>25</v>
      </c>
      <c r="J3" s="1"/>
      <c r="K3" s="1"/>
    </row>
    <row r="4" spans="1:11" x14ac:dyDescent="0.25">
      <c r="A4" s="1"/>
      <c r="B4" s="1" t="s">
        <v>23</v>
      </c>
      <c r="C4" s="1"/>
      <c r="D4" s="1"/>
      <c r="E4" s="1"/>
      <c r="F4" s="1" t="s">
        <v>27</v>
      </c>
      <c r="G4" s="1"/>
      <c r="H4" s="1"/>
      <c r="I4" s="9">
        <f>D29</f>
        <v>25.75</v>
      </c>
      <c r="J4" s="1" t="s">
        <v>28</v>
      </c>
      <c r="K4" s="1"/>
    </row>
    <row r="5" spans="1:11" x14ac:dyDescent="0.25">
      <c r="A5" s="1"/>
      <c r="B5" s="1" t="s">
        <v>116</v>
      </c>
      <c r="C5" s="1"/>
      <c r="D5" s="1"/>
      <c r="E5" s="1" t="s">
        <v>90</v>
      </c>
      <c r="F5" s="1" t="s">
        <v>29</v>
      </c>
      <c r="G5" s="1"/>
      <c r="H5" s="1"/>
      <c r="I5" s="10">
        <f>I29</f>
        <v>105527.95</v>
      </c>
      <c r="J5" s="1" t="s">
        <v>30</v>
      </c>
      <c r="K5" s="1"/>
    </row>
    <row r="6" spans="1:11" x14ac:dyDescent="0.25">
      <c r="A6" s="1"/>
      <c r="B6" s="1" t="s">
        <v>24</v>
      </c>
      <c r="C6" s="1"/>
      <c r="D6" s="1"/>
      <c r="E6" s="1"/>
      <c r="F6" s="1"/>
      <c r="G6" s="1"/>
      <c r="H6" s="1"/>
      <c r="I6" s="10"/>
      <c r="J6" s="1"/>
      <c r="K6" s="1"/>
    </row>
    <row r="7" spans="1:11" x14ac:dyDescent="0.25">
      <c r="A7" s="1"/>
      <c r="B7" s="1"/>
      <c r="C7" s="1"/>
      <c r="D7" s="1"/>
      <c r="E7" s="1"/>
      <c r="F7" s="1" t="s">
        <v>161</v>
      </c>
      <c r="G7" s="1"/>
      <c r="H7" s="30"/>
      <c r="I7" s="31" t="s">
        <v>162</v>
      </c>
      <c r="J7" s="30"/>
      <c r="K7" s="1"/>
    </row>
    <row r="8" spans="1:11" x14ac:dyDescent="0.25">
      <c r="A8" s="1"/>
      <c r="B8" s="1"/>
      <c r="C8" s="1"/>
      <c r="D8" s="1"/>
      <c r="E8" s="1"/>
      <c r="F8" s="1"/>
      <c r="G8" s="1" t="s">
        <v>23</v>
      </c>
      <c r="H8" s="1"/>
      <c r="I8" s="10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 t="s">
        <v>116</v>
      </c>
      <c r="H9" s="1"/>
      <c r="I9" s="32" t="s">
        <v>77</v>
      </c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 t="s">
        <v>24</v>
      </c>
      <c r="H10" s="1"/>
      <c r="I10" s="10"/>
      <c r="J10" s="1"/>
      <c r="K10" s="1"/>
    </row>
    <row r="11" spans="1:11" x14ac:dyDescent="0.25">
      <c r="A11" s="1"/>
      <c r="B11" s="1"/>
      <c r="C11" s="1" t="s">
        <v>117</v>
      </c>
      <c r="D11" s="1"/>
      <c r="E11" s="1"/>
      <c r="F11" s="1"/>
      <c r="G11" s="1"/>
      <c r="H11" s="1"/>
      <c r="I11" s="10"/>
      <c r="J11" s="1"/>
      <c r="K11" s="1"/>
    </row>
    <row r="12" spans="1:11" x14ac:dyDescent="0.25">
      <c r="A12" s="1"/>
      <c r="B12" s="1"/>
      <c r="C12" s="1" t="s">
        <v>57</v>
      </c>
      <c r="D12" s="1"/>
      <c r="E12" s="1"/>
      <c r="F12" s="1"/>
      <c r="G12" s="1"/>
      <c r="H12" s="1"/>
      <c r="I12" s="1"/>
      <c r="J12" s="1"/>
      <c r="K12" s="1"/>
    </row>
    <row r="13" spans="1:11" ht="36.75" x14ac:dyDescent="0.25">
      <c r="A13" s="5" t="s">
        <v>40</v>
      </c>
      <c r="B13" s="5" t="s">
        <v>41</v>
      </c>
      <c r="C13" s="6" t="s">
        <v>2</v>
      </c>
      <c r="D13" s="6" t="s">
        <v>1</v>
      </c>
      <c r="E13" s="6" t="s">
        <v>3</v>
      </c>
      <c r="F13" s="6" t="s">
        <v>46</v>
      </c>
      <c r="G13" s="6" t="s">
        <v>5</v>
      </c>
      <c r="H13" s="6" t="s">
        <v>119</v>
      </c>
      <c r="I13" s="6" t="s">
        <v>6</v>
      </c>
      <c r="J13" s="2"/>
      <c r="K13" s="2"/>
    </row>
    <row r="14" spans="1:11" x14ac:dyDescent="0.25">
      <c r="A14" s="40">
        <v>1</v>
      </c>
      <c r="B14" s="46" t="s">
        <v>7</v>
      </c>
      <c r="C14" s="41">
        <v>1</v>
      </c>
      <c r="D14" s="40">
        <v>2</v>
      </c>
      <c r="E14" s="40">
        <v>1762</v>
      </c>
      <c r="F14" s="42"/>
      <c r="G14" s="42"/>
      <c r="H14" s="42">
        <v>3922</v>
      </c>
      <c r="I14" s="42">
        <f>(D14*E14)+F14+G14+H14</f>
        <v>7446</v>
      </c>
      <c r="J14" s="1"/>
      <c r="K14" s="1"/>
    </row>
    <row r="15" spans="1:11" x14ac:dyDescent="0.25">
      <c r="A15" s="40">
        <v>2</v>
      </c>
      <c r="B15" s="46" t="s">
        <v>0</v>
      </c>
      <c r="C15" s="41">
        <v>1</v>
      </c>
      <c r="D15" s="40">
        <v>9.5</v>
      </c>
      <c r="E15" s="40">
        <v>1762</v>
      </c>
      <c r="F15" s="42"/>
      <c r="G15" s="42">
        <v>704.8</v>
      </c>
      <c r="H15" s="42">
        <v>18629.5</v>
      </c>
      <c r="I15" s="42">
        <f t="shared" ref="I15:I23" si="0">(D15*E15)+F15+G15+H15</f>
        <v>36073.300000000003</v>
      </c>
      <c r="J15" s="1"/>
      <c r="K15" s="1"/>
    </row>
    <row r="16" spans="1:11" x14ac:dyDescent="0.25">
      <c r="A16" s="40">
        <v>3</v>
      </c>
      <c r="B16" s="46" t="s">
        <v>8</v>
      </c>
      <c r="C16" s="41">
        <v>1</v>
      </c>
      <c r="D16" s="40">
        <v>4</v>
      </c>
      <c r="E16" s="40">
        <v>1762</v>
      </c>
      <c r="F16" s="42"/>
      <c r="G16" s="42">
        <v>2114.4</v>
      </c>
      <c r="H16" s="42">
        <v>7844</v>
      </c>
      <c r="I16" s="42">
        <f t="shared" si="0"/>
        <v>17006.400000000001</v>
      </c>
      <c r="J16" s="1"/>
      <c r="K16" s="1"/>
    </row>
    <row r="17" spans="1:11" ht="30" x14ac:dyDescent="0.25">
      <c r="A17" s="40">
        <v>4</v>
      </c>
      <c r="B17" s="46" t="s">
        <v>86</v>
      </c>
      <c r="C17" s="41">
        <v>2</v>
      </c>
      <c r="D17" s="40">
        <v>1</v>
      </c>
      <c r="E17" s="40">
        <v>1921</v>
      </c>
      <c r="F17" s="42"/>
      <c r="G17" s="42"/>
      <c r="H17" s="42">
        <v>1802</v>
      </c>
      <c r="I17" s="42">
        <f t="shared" si="0"/>
        <v>3723</v>
      </c>
      <c r="J17" s="1"/>
      <c r="K17" s="1"/>
    </row>
    <row r="18" spans="1:11" x14ac:dyDescent="0.25">
      <c r="A18" s="53">
        <v>5</v>
      </c>
      <c r="B18" s="54" t="s">
        <v>112</v>
      </c>
      <c r="C18" s="41">
        <v>7</v>
      </c>
      <c r="D18" s="53">
        <v>1</v>
      </c>
      <c r="E18" s="53">
        <v>2713</v>
      </c>
      <c r="F18" s="55"/>
      <c r="G18" s="55"/>
      <c r="H18" s="55">
        <v>1010</v>
      </c>
      <c r="I18" s="55">
        <f t="shared" si="0"/>
        <v>3723</v>
      </c>
      <c r="J18" s="1"/>
      <c r="K18" s="1"/>
    </row>
    <row r="19" spans="1:11" ht="30" x14ac:dyDescent="0.25">
      <c r="A19" s="40">
        <v>6</v>
      </c>
      <c r="B19" s="46" t="s">
        <v>89</v>
      </c>
      <c r="C19" s="41">
        <v>17</v>
      </c>
      <c r="D19" s="40">
        <v>1</v>
      </c>
      <c r="E19" s="40">
        <v>5286</v>
      </c>
      <c r="F19" s="42">
        <v>2378.6999999999998</v>
      </c>
      <c r="G19" s="42"/>
      <c r="H19" s="42">
        <v>0</v>
      </c>
      <c r="I19" s="42">
        <f t="shared" si="0"/>
        <v>7664.7</v>
      </c>
      <c r="J19" s="1" t="s">
        <v>91</v>
      </c>
      <c r="K19" s="1"/>
    </row>
    <row r="20" spans="1:11" x14ac:dyDescent="0.25">
      <c r="A20" s="40">
        <v>7</v>
      </c>
      <c r="B20" s="46" t="s">
        <v>35</v>
      </c>
      <c r="C20" s="41">
        <v>4</v>
      </c>
      <c r="D20" s="40">
        <v>1</v>
      </c>
      <c r="E20" s="40">
        <v>2238</v>
      </c>
      <c r="F20" s="42"/>
      <c r="G20" s="42"/>
      <c r="H20" s="42">
        <v>1485</v>
      </c>
      <c r="I20" s="42">
        <f t="shared" si="0"/>
        <v>3723</v>
      </c>
      <c r="J20" s="1"/>
      <c r="K20" s="1"/>
    </row>
    <row r="21" spans="1:11" x14ac:dyDescent="0.25">
      <c r="A21" s="40">
        <v>8</v>
      </c>
      <c r="B21" s="47" t="s">
        <v>42</v>
      </c>
      <c r="C21" s="41">
        <v>5</v>
      </c>
      <c r="D21" s="40">
        <v>1</v>
      </c>
      <c r="E21" s="40">
        <v>2396</v>
      </c>
      <c r="F21" s="42"/>
      <c r="G21" s="42"/>
      <c r="H21" s="42">
        <v>1327</v>
      </c>
      <c r="I21" s="42">
        <f t="shared" si="0"/>
        <v>3723</v>
      </c>
      <c r="J21" s="1"/>
      <c r="K21" s="1"/>
    </row>
    <row r="22" spans="1:11" x14ac:dyDescent="0.25">
      <c r="A22" s="40">
        <v>9</v>
      </c>
      <c r="B22" s="47" t="s">
        <v>88</v>
      </c>
      <c r="C22" s="41">
        <v>6</v>
      </c>
      <c r="D22" s="40">
        <v>1</v>
      </c>
      <c r="E22" s="40">
        <v>2555</v>
      </c>
      <c r="F22" s="42">
        <f>E22*20%</f>
        <v>511</v>
      </c>
      <c r="G22" s="42"/>
      <c r="H22" s="42">
        <v>657</v>
      </c>
      <c r="I22" s="42">
        <f t="shared" si="0"/>
        <v>3723</v>
      </c>
      <c r="J22" s="1"/>
      <c r="K22" s="1"/>
    </row>
    <row r="23" spans="1:11" x14ac:dyDescent="0.25">
      <c r="A23" s="40">
        <v>10</v>
      </c>
      <c r="B23" s="47" t="s">
        <v>87</v>
      </c>
      <c r="C23" s="41">
        <v>9</v>
      </c>
      <c r="D23" s="40">
        <v>1</v>
      </c>
      <c r="E23" s="40">
        <v>3048</v>
      </c>
      <c r="F23" s="42">
        <f>914.4+1524</f>
        <v>2438.4</v>
      </c>
      <c r="G23" s="42"/>
      <c r="H23" s="42">
        <v>0</v>
      </c>
      <c r="I23" s="42">
        <f t="shared" si="0"/>
        <v>5486.4</v>
      </c>
      <c r="J23" s="1"/>
      <c r="K23" s="1"/>
    </row>
    <row r="24" spans="1:11" x14ac:dyDescent="0.25">
      <c r="A24" s="53">
        <v>11</v>
      </c>
      <c r="B24" s="56" t="s">
        <v>113</v>
      </c>
      <c r="C24" s="41">
        <v>8</v>
      </c>
      <c r="D24" s="53">
        <v>0.25</v>
      </c>
      <c r="E24" s="53">
        <v>3207</v>
      </c>
      <c r="F24" s="55"/>
      <c r="G24" s="55"/>
      <c r="H24" s="55">
        <v>129</v>
      </c>
      <c r="I24" s="55">
        <f>(D24*E24)+F24+G24+H24</f>
        <v>930.75</v>
      </c>
      <c r="J24" s="1"/>
      <c r="K24" s="1"/>
    </row>
    <row r="25" spans="1:11" x14ac:dyDescent="0.25">
      <c r="A25" s="53">
        <v>12</v>
      </c>
      <c r="B25" s="56" t="s">
        <v>114</v>
      </c>
      <c r="C25" s="41">
        <v>11</v>
      </c>
      <c r="D25" s="53">
        <v>1</v>
      </c>
      <c r="E25" s="53">
        <v>3471</v>
      </c>
      <c r="F25" s="55">
        <f>E25*40%</f>
        <v>1388.4</v>
      </c>
      <c r="G25" s="55"/>
      <c r="H25" s="55">
        <v>0</v>
      </c>
      <c r="I25" s="55">
        <f>(D25*E25)+F25+G25+H25</f>
        <v>4859.3999999999996</v>
      </c>
      <c r="J25" s="1"/>
      <c r="K25" s="1"/>
    </row>
    <row r="26" spans="1:11" x14ac:dyDescent="0.25">
      <c r="A26" s="4">
        <v>13</v>
      </c>
      <c r="B26" s="15" t="s">
        <v>163</v>
      </c>
      <c r="C26" s="8">
        <v>4</v>
      </c>
      <c r="D26" s="4">
        <v>2</v>
      </c>
      <c r="E26" s="4">
        <v>2238</v>
      </c>
      <c r="F26" s="7"/>
      <c r="G26" s="7">
        <f>E26*25%</f>
        <v>559.5</v>
      </c>
      <c r="H26" s="7">
        <v>2410.5</v>
      </c>
      <c r="I26" s="55">
        <f>(D26*E26)+F26+G26+H26</f>
        <v>7446</v>
      </c>
      <c r="J26" s="1"/>
      <c r="K26" s="1"/>
    </row>
    <row r="27" spans="1:11" x14ac:dyDescent="0.25">
      <c r="A27" s="4"/>
      <c r="B27" s="39"/>
      <c r="C27" s="8"/>
      <c r="D27" s="4"/>
      <c r="E27" s="4"/>
      <c r="F27" s="7"/>
      <c r="G27" s="7"/>
      <c r="H27" s="7"/>
      <c r="I27" s="7"/>
      <c r="J27" s="1"/>
      <c r="K27" s="1"/>
    </row>
    <row r="28" spans="1:11" x14ac:dyDescent="0.25">
      <c r="A28" s="4"/>
      <c r="B28" s="39"/>
      <c r="C28" s="8"/>
      <c r="D28" s="4"/>
      <c r="E28" s="4"/>
      <c r="F28" s="7"/>
      <c r="G28" s="7"/>
      <c r="H28" s="7"/>
      <c r="I28" s="7"/>
      <c r="J28" s="1"/>
      <c r="K28" s="1"/>
    </row>
    <row r="29" spans="1:11" x14ac:dyDescent="0.25">
      <c r="A29" s="4"/>
      <c r="B29" s="39"/>
      <c r="C29" s="8"/>
      <c r="D29" s="4">
        <f>SUM(D14:D28)</f>
        <v>25.75</v>
      </c>
      <c r="E29" s="4">
        <f t="shared" ref="E29:I29" si="1">SUM(E14:E28)</f>
        <v>34359</v>
      </c>
      <c r="F29" s="4">
        <f t="shared" si="1"/>
        <v>6716.5</v>
      </c>
      <c r="G29" s="4">
        <f t="shared" si="1"/>
        <v>3378.7</v>
      </c>
      <c r="H29" s="4">
        <f t="shared" si="1"/>
        <v>39216</v>
      </c>
      <c r="I29" s="4">
        <f t="shared" si="1"/>
        <v>105527.95</v>
      </c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 t="s">
        <v>93</v>
      </c>
      <c r="C31" s="1"/>
      <c r="D31" s="1"/>
      <c r="E31" s="1"/>
      <c r="F31" s="1"/>
      <c r="G31" s="1"/>
      <c r="H31" s="1" t="s">
        <v>103</v>
      </c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 t="s">
        <v>94</v>
      </c>
      <c r="C33" s="1"/>
      <c r="D33" s="1"/>
      <c r="E33" s="1"/>
      <c r="F33" s="1"/>
      <c r="G33" s="1"/>
      <c r="H33" s="1" t="s">
        <v>96</v>
      </c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9" spans="1:11" x14ac:dyDescent="0.25">
      <c r="A39" s="11"/>
      <c r="B39" s="11"/>
      <c r="C39" s="11"/>
      <c r="D39" s="11"/>
      <c r="E39" s="11"/>
    </row>
    <row r="40" spans="1:11" x14ac:dyDescent="0.25">
      <c r="A40" s="11"/>
      <c r="B40" s="11" t="s">
        <v>13</v>
      </c>
      <c r="C40" s="11"/>
      <c r="D40" s="11">
        <f>D14+D15+D16</f>
        <v>15.5</v>
      </c>
      <c r="E40" s="12">
        <f>I14++I15+I16</f>
        <v>60525.700000000004</v>
      </c>
    </row>
    <row r="41" spans="1:11" x14ac:dyDescent="0.25">
      <c r="A41" s="11"/>
      <c r="B41" s="11" t="s">
        <v>14</v>
      </c>
      <c r="C41" s="11"/>
      <c r="D41" s="11">
        <f>D17</f>
        <v>1</v>
      </c>
      <c r="E41" s="12">
        <f>I17</f>
        <v>3723</v>
      </c>
    </row>
    <row r="42" spans="1:11" x14ac:dyDescent="0.25">
      <c r="A42" s="11"/>
      <c r="B42" s="11" t="s">
        <v>15</v>
      </c>
      <c r="C42" s="11"/>
      <c r="D42" s="11">
        <v>0</v>
      </c>
      <c r="E42" s="12">
        <v>0</v>
      </c>
    </row>
    <row r="43" spans="1:11" x14ac:dyDescent="0.25">
      <c r="A43" s="11"/>
      <c r="B43" s="11" t="s">
        <v>16</v>
      </c>
      <c r="C43" s="11"/>
      <c r="D43" s="11">
        <f>D20+D26</f>
        <v>3</v>
      </c>
      <c r="E43" s="12">
        <f>I20+I26</f>
        <v>11169</v>
      </c>
    </row>
    <row r="44" spans="1:11" x14ac:dyDescent="0.25">
      <c r="A44" s="11"/>
      <c r="B44" s="11" t="s">
        <v>17</v>
      </c>
      <c r="C44" s="11"/>
      <c r="D44" s="11">
        <f>D21</f>
        <v>1</v>
      </c>
      <c r="E44" s="12">
        <f>I21</f>
        <v>3723</v>
      </c>
    </row>
    <row r="45" spans="1:11" x14ac:dyDescent="0.25">
      <c r="A45" s="11"/>
      <c r="B45" s="11" t="s">
        <v>18</v>
      </c>
      <c r="C45" s="11"/>
      <c r="D45" s="11">
        <f>D22</f>
        <v>1</v>
      </c>
      <c r="E45" s="12">
        <f>I22</f>
        <v>3723</v>
      </c>
    </row>
    <row r="46" spans="1:11" x14ac:dyDescent="0.25">
      <c r="A46" s="11"/>
      <c r="B46" s="11" t="s">
        <v>19</v>
      </c>
      <c r="C46" s="11"/>
      <c r="D46" s="11">
        <f>D18</f>
        <v>1</v>
      </c>
      <c r="E46" s="12">
        <f>I18</f>
        <v>3723</v>
      </c>
    </row>
    <row r="47" spans="1:11" x14ac:dyDescent="0.25">
      <c r="A47" s="11"/>
      <c r="B47" s="11" t="s">
        <v>44</v>
      </c>
      <c r="C47" s="11"/>
      <c r="D47" s="11">
        <f>D23</f>
        <v>1</v>
      </c>
      <c r="E47" s="12">
        <f>I23</f>
        <v>5486.4</v>
      </c>
    </row>
    <row r="48" spans="1:11" x14ac:dyDescent="0.25">
      <c r="A48" s="11"/>
      <c r="B48" s="11" t="s">
        <v>164</v>
      </c>
      <c r="C48" s="11"/>
      <c r="D48" s="11">
        <f>D19</f>
        <v>1</v>
      </c>
      <c r="E48" s="12">
        <f>I19</f>
        <v>7664.7</v>
      </c>
    </row>
    <row r="49" spans="1:5" x14ac:dyDescent="0.25">
      <c r="A49" s="11"/>
      <c r="B49" s="11" t="s">
        <v>45</v>
      </c>
      <c r="C49" s="11"/>
      <c r="D49" s="11">
        <f>D24</f>
        <v>0.25</v>
      </c>
      <c r="E49" s="12">
        <f>I24</f>
        <v>930.75</v>
      </c>
    </row>
    <row r="50" spans="1:5" x14ac:dyDescent="0.25">
      <c r="A50" s="11"/>
      <c r="B50" s="11" t="s">
        <v>165</v>
      </c>
      <c r="C50" s="11"/>
      <c r="D50" s="11">
        <f>D25</f>
        <v>1</v>
      </c>
      <c r="E50" s="12">
        <f>I25</f>
        <v>4859.3999999999996</v>
      </c>
    </row>
    <row r="51" spans="1:5" x14ac:dyDescent="0.25">
      <c r="A51" s="11"/>
      <c r="B51" s="22" t="s">
        <v>20</v>
      </c>
      <c r="C51" s="22"/>
      <c r="D51" s="22">
        <f>SUM(D40:D50)</f>
        <v>25.75</v>
      </c>
      <c r="E51" s="23">
        <f>SUM(E40:E50)</f>
        <v>105527.95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4"/>
  <sheetViews>
    <sheetView zoomScale="80" zoomScaleNormal="80" workbookViewId="0">
      <selection activeCell="F7" sqref="F7:I7"/>
    </sheetView>
  </sheetViews>
  <sheetFormatPr defaultRowHeight="15" x14ac:dyDescent="0.25"/>
  <cols>
    <col min="2" max="2" width="35" customWidth="1"/>
    <col min="5" max="5" width="9.28515625" bestFit="1" customWidth="1"/>
    <col min="6" max="6" width="11.85546875" customWidth="1"/>
    <col min="8" max="8" width="10.28515625" customWidth="1"/>
    <col min="9" max="9" width="12.140625" customWidth="1"/>
  </cols>
  <sheetData>
    <row r="1" spans="1:11" x14ac:dyDescent="0.25">
      <c r="A1" s="1"/>
      <c r="B1" s="1" t="s">
        <v>21</v>
      </c>
      <c r="C1" s="1"/>
      <c r="D1" s="1"/>
      <c r="E1" s="1"/>
      <c r="F1" s="1"/>
      <c r="G1" s="1"/>
      <c r="H1" s="1"/>
      <c r="I1" s="1" t="s">
        <v>25</v>
      </c>
      <c r="J1" s="1"/>
      <c r="K1" s="1"/>
    </row>
    <row r="2" spans="1:11" x14ac:dyDescent="0.25">
      <c r="A2" s="1"/>
      <c r="B2" s="1" t="s">
        <v>22</v>
      </c>
      <c r="C2" s="1"/>
      <c r="D2" s="1"/>
      <c r="E2" s="1"/>
      <c r="F2" s="1" t="s">
        <v>26</v>
      </c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 t="s">
        <v>25</v>
      </c>
      <c r="J3" s="1"/>
      <c r="K3" s="1"/>
    </row>
    <row r="4" spans="1:11" x14ac:dyDescent="0.25">
      <c r="A4" s="1"/>
      <c r="B4" s="1" t="s">
        <v>23</v>
      </c>
      <c r="C4" s="1"/>
      <c r="D4" s="1"/>
      <c r="E4" s="1"/>
      <c r="F4" s="1" t="s">
        <v>27</v>
      </c>
      <c r="G4" s="1"/>
      <c r="H4" s="1"/>
      <c r="I4" s="9">
        <f>D32</f>
        <v>9.5</v>
      </c>
      <c r="J4" s="1" t="s">
        <v>28</v>
      </c>
      <c r="K4" s="1"/>
    </row>
    <row r="5" spans="1:11" x14ac:dyDescent="0.25">
      <c r="A5" s="1"/>
      <c r="B5" s="1" t="s">
        <v>116</v>
      </c>
      <c r="C5" s="1"/>
      <c r="D5" s="1"/>
      <c r="E5" s="1"/>
      <c r="F5" s="1" t="s">
        <v>29</v>
      </c>
      <c r="G5" s="1"/>
      <c r="H5" s="1"/>
      <c r="I5" s="10">
        <f>I32</f>
        <v>38614.460000000006</v>
      </c>
      <c r="J5" s="1" t="s">
        <v>30</v>
      </c>
      <c r="K5" s="1"/>
    </row>
    <row r="6" spans="1:11" x14ac:dyDescent="0.25">
      <c r="A6" s="1"/>
      <c r="B6" s="1" t="s">
        <v>24</v>
      </c>
      <c r="C6" s="1"/>
      <c r="D6" s="1"/>
      <c r="E6" s="1"/>
      <c r="F6" s="1"/>
      <c r="G6" s="1"/>
      <c r="H6" s="1"/>
      <c r="I6" s="10"/>
      <c r="J6" s="1"/>
      <c r="K6" s="1"/>
    </row>
    <row r="7" spans="1:11" x14ac:dyDescent="0.25">
      <c r="A7" s="1"/>
      <c r="B7" s="1"/>
      <c r="C7" s="1"/>
      <c r="D7" s="1"/>
      <c r="E7" s="1"/>
      <c r="F7" s="1" t="s">
        <v>161</v>
      </c>
      <c r="G7" s="1"/>
      <c r="H7" s="30"/>
      <c r="I7" s="31" t="s">
        <v>162</v>
      </c>
      <c r="J7" s="30"/>
      <c r="K7" s="1"/>
    </row>
    <row r="8" spans="1:11" x14ac:dyDescent="0.25">
      <c r="A8" s="1"/>
      <c r="B8" s="1"/>
      <c r="C8" s="1"/>
      <c r="D8" s="1"/>
      <c r="E8" s="1"/>
      <c r="F8" s="1"/>
      <c r="G8" s="1" t="s">
        <v>23</v>
      </c>
      <c r="H8" s="1"/>
      <c r="I8" s="10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 t="s">
        <v>116</v>
      </c>
      <c r="H9" s="1"/>
      <c r="I9" s="32" t="s">
        <v>77</v>
      </c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 t="s">
        <v>24</v>
      </c>
      <c r="H10" s="1"/>
      <c r="I10" s="10"/>
      <c r="J10" s="1"/>
      <c r="K10" s="1"/>
    </row>
    <row r="11" spans="1:11" x14ac:dyDescent="0.25">
      <c r="A11" s="1"/>
      <c r="B11" s="1"/>
      <c r="C11" s="1" t="s">
        <v>117</v>
      </c>
      <c r="D11" s="1"/>
      <c r="E11" s="1"/>
      <c r="F11" s="1"/>
      <c r="G11" s="1"/>
      <c r="H11" s="1"/>
      <c r="I11" s="10"/>
      <c r="J11" s="1"/>
      <c r="K11" s="1"/>
    </row>
    <row r="12" spans="1:11" x14ac:dyDescent="0.25">
      <c r="A12" s="1"/>
      <c r="B12" s="1"/>
      <c r="C12" s="1" t="s">
        <v>104</v>
      </c>
      <c r="D12" s="1"/>
      <c r="E12" s="1"/>
      <c r="F12" s="1"/>
      <c r="G12" s="1"/>
      <c r="H12" s="1"/>
      <c r="I12" s="1"/>
      <c r="J12" s="1"/>
      <c r="K12" s="1"/>
    </row>
    <row r="13" spans="1:11" ht="48.75" x14ac:dyDescent="0.25">
      <c r="A13" s="5" t="s">
        <v>40</v>
      </c>
      <c r="B13" s="5" t="s">
        <v>41</v>
      </c>
      <c r="C13" s="6" t="s">
        <v>2</v>
      </c>
      <c r="D13" s="6" t="s">
        <v>1</v>
      </c>
      <c r="E13" s="6" t="s">
        <v>3</v>
      </c>
      <c r="F13" s="6" t="s">
        <v>48</v>
      </c>
      <c r="G13" s="6" t="s">
        <v>5</v>
      </c>
      <c r="H13" s="6" t="s">
        <v>119</v>
      </c>
      <c r="I13" s="6" t="s">
        <v>6</v>
      </c>
      <c r="J13" s="2"/>
      <c r="K13" s="2"/>
    </row>
    <row r="14" spans="1:11" x14ac:dyDescent="0.25">
      <c r="A14" s="4">
        <v>1</v>
      </c>
      <c r="B14" s="4" t="s">
        <v>47</v>
      </c>
      <c r="C14" s="8">
        <v>10</v>
      </c>
      <c r="D14" s="14">
        <v>1.8</v>
      </c>
      <c r="E14" s="14">
        <v>3207</v>
      </c>
      <c r="F14" s="48">
        <f>садики!M4+садики!N4+садики!M6+садики!N6</f>
        <v>2309.0400000000004</v>
      </c>
      <c r="G14" s="49"/>
      <c r="H14" s="49"/>
      <c r="I14" s="48">
        <f>садики!O4+садики!O6</f>
        <v>8081.6400000000012</v>
      </c>
      <c r="J14" s="2"/>
      <c r="K14" s="2"/>
    </row>
    <row r="15" spans="1:11" x14ac:dyDescent="0.25">
      <c r="A15" s="40">
        <v>2</v>
      </c>
      <c r="B15" s="40" t="s">
        <v>53</v>
      </c>
      <c r="C15" s="8">
        <v>9</v>
      </c>
      <c r="D15" s="49">
        <v>0.1</v>
      </c>
      <c r="E15" s="49">
        <v>2890</v>
      </c>
      <c r="F15" s="48">
        <f>садики!M5+садики!N5</f>
        <v>110.72000000000001</v>
      </c>
      <c r="G15" s="49"/>
      <c r="H15" s="49"/>
      <c r="I15" s="48">
        <f>садики!O5</f>
        <v>387.52000000000004</v>
      </c>
      <c r="J15" s="2"/>
      <c r="K15" s="2"/>
    </row>
    <row r="16" spans="1:11" ht="15.75" x14ac:dyDescent="0.25">
      <c r="A16" s="40">
        <v>3</v>
      </c>
      <c r="B16" s="20" t="s">
        <v>54</v>
      </c>
      <c r="C16" s="8">
        <v>9</v>
      </c>
      <c r="D16" s="49">
        <v>0.1</v>
      </c>
      <c r="E16" s="49">
        <v>2890</v>
      </c>
      <c r="F16" s="48">
        <f>садики!M7+садики!N7</f>
        <v>110.72000000000001</v>
      </c>
      <c r="G16" s="49"/>
      <c r="H16" s="49"/>
      <c r="I16" s="48">
        <f>садики!O7</f>
        <v>387.52000000000004</v>
      </c>
      <c r="J16" s="2"/>
      <c r="K16" s="2"/>
    </row>
    <row r="17" spans="1:11" x14ac:dyDescent="0.25">
      <c r="A17" s="4"/>
      <c r="B17" s="4"/>
      <c r="C17" s="50"/>
      <c r="D17" s="51">
        <f>SUM(D14:D16)</f>
        <v>2</v>
      </c>
      <c r="E17" s="51"/>
      <c r="F17" s="52">
        <f t="shared" ref="F17:I17" si="0">SUM(F14:F16)</f>
        <v>2530.48</v>
      </c>
      <c r="G17" s="51">
        <f t="shared" si="0"/>
        <v>0</v>
      </c>
      <c r="H17" s="51">
        <f t="shared" si="0"/>
        <v>0</v>
      </c>
      <c r="I17" s="52">
        <f t="shared" si="0"/>
        <v>8856.6800000000021</v>
      </c>
      <c r="J17" s="1"/>
      <c r="K17" s="1"/>
    </row>
    <row r="18" spans="1:11" x14ac:dyDescent="0.25">
      <c r="A18" s="104" t="s">
        <v>49</v>
      </c>
      <c r="B18" s="105"/>
      <c r="C18" s="105"/>
      <c r="D18" s="105"/>
      <c r="E18" s="105"/>
      <c r="F18" s="105"/>
      <c r="G18" s="105"/>
      <c r="H18" s="105"/>
      <c r="I18" s="106"/>
      <c r="J18" s="1"/>
      <c r="K18" s="1"/>
    </row>
    <row r="19" spans="1:11" x14ac:dyDescent="0.25">
      <c r="A19" s="4"/>
      <c r="B19" s="4"/>
      <c r="C19" s="8"/>
      <c r="D19" s="4"/>
      <c r="E19" s="4"/>
      <c r="F19" s="7"/>
      <c r="G19" s="7"/>
      <c r="H19" s="7"/>
      <c r="I19" s="7"/>
      <c r="J19" s="1"/>
      <c r="K19" s="1"/>
    </row>
    <row r="20" spans="1:11" x14ac:dyDescent="0.25">
      <c r="A20" s="4">
        <v>2</v>
      </c>
      <c r="B20" s="4" t="s">
        <v>0</v>
      </c>
      <c r="C20" s="8">
        <v>1</v>
      </c>
      <c r="D20" s="4">
        <v>1.5</v>
      </c>
      <c r="E20" s="4">
        <v>1762</v>
      </c>
      <c r="F20" s="7"/>
      <c r="G20" s="7">
        <v>176.2</v>
      </c>
      <c r="H20" s="7">
        <v>2941.5</v>
      </c>
      <c r="I20" s="7">
        <f>(D20*E20)+F20+G20+H20</f>
        <v>5760.7</v>
      </c>
      <c r="J20" s="1"/>
      <c r="K20" s="1"/>
    </row>
    <row r="21" spans="1:11" x14ac:dyDescent="0.25">
      <c r="A21" s="4">
        <v>3</v>
      </c>
      <c r="B21" s="4" t="s">
        <v>7</v>
      </c>
      <c r="C21" s="8">
        <v>1</v>
      </c>
      <c r="D21" s="4">
        <v>0.5</v>
      </c>
      <c r="E21" s="4">
        <v>1762</v>
      </c>
      <c r="F21" s="7"/>
      <c r="G21" s="7"/>
      <c r="H21" s="7">
        <v>980.5</v>
      </c>
      <c r="I21" s="7">
        <f t="shared" ref="I21:I24" si="1">(D21*E21)+F21+G21+H21</f>
        <v>1861.5</v>
      </c>
      <c r="J21" s="1"/>
      <c r="K21" s="1"/>
    </row>
    <row r="22" spans="1:11" x14ac:dyDescent="0.25">
      <c r="A22" s="4">
        <v>4</v>
      </c>
      <c r="B22" s="4" t="s">
        <v>8</v>
      </c>
      <c r="C22" s="8">
        <v>1</v>
      </c>
      <c r="D22" s="4">
        <v>1</v>
      </c>
      <c r="E22" s="4">
        <v>1762</v>
      </c>
      <c r="F22" s="7"/>
      <c r="G22" s="7">
        <v>704.8</v>
      </c>
      <c r="H22" s="7">
        <v>1961</v>
      </c>
      <c r="I22" s="7">
        <f t="shared" si="1"/>
        <v>4427.8</v>
      </c>
      <c r="J22" s="1"/>
      <c r="K22" s="1"/>
    </row>
    <row r="23" spans="1:11" x14ac:dyDescent="0.25">
      <c r="A23" s="4">
        <v>5</v>
      </c>
      <c r="B23" s="4" t="s">
        <v>11</v>
      </c>
      <c r="C23" s="8">
        <v>3</v>
      </c>
      <c r="D23" s="4">
        <v>0.5</v>
      </c>
      <c r="E23" s="4">
        <v>2079</v>
      </c>
      <c r="F23" s="7"/>
      <c r="G23" s="7">
        <v>124.74</v>
      </c>
      <c r="H23" s="7">
        <v>822</v>
      </c>
      <c r="I23" s="7">
        <f t="shared" si="1"/>
        <v>1986.24</v>
      </c>
      <c r="J23" s="1"/>
      <c r="K23" s="1"/>
    </row>
    <row r="24" spans="1:11" x14ac:dyDescent="0.25">
      <c r="A24" s="4">
        <v>6</v>
      </c>
      <c r="B24" s="4" t="s">
        <v>12</v>
      </c>
      <c r="C24" s="8">
        <v>1</v>
      </c>
      <c r="D24" s="4">
        <v>0.5</v>
      </c>
      <c r="E24" s="4">
        <v>1762</v>
      </c>
      <c r="F24" s="7"/>
      <c r="G24" s="7"/>
      <c r="H24" s="7">
        <v>980.5</v>
      </c>
      <c r="I24" s="7">
        <f t="shared" si="1"/>
        <v>1861.5</v>
      </c>
      <c r="J24" s="1"/>
      <c r="K24" s="1"/>
    </row>
    <row r="25" spans="1:11" x14ac:dyDescent="0.25">
      <c r="A25" s="4"/>
      <c r="B25" s="15"/>
      <c r="C25" s="8"/>
      <c r="D25" s="4"/>
      <c r="E25" s="4"/>
      <c r="F25" s="7"/>
      <c r="G25" s="7"/>
      <c r="H25" s="7"/>
      <c r="I25" s="7"/>
      <c r="J25" s="1"/>
      <c r="K25" s="1"/>
    </row>
    <row r="26" spans="1:11" x14ac:dyDescent="0.25">
      <c r="A26" s="104" t="s">
        <v>50</v>
      </c>
      <c r="B26" s="105"/>
      <c r="C26" s="105"/>
      <c r="D26" s="105"/>
      <c r="E26" s="105"/>
      <c r="F26" s="105"/>
      <c r="G26" s="105"/>
      <c r="H26" s="105"/>
      <c r="I26" s="106"/>
      <c r="J26" s="1"/>
      <c r="K26" s="1"/>
    </row>
    <row r="27" spans="1:11" x14ac:dyDescent="0.25">
      <c r="A27" s="4">
        <v>7</v>
      </c>
      <c r="B27" s="15" t="s">
        <v>8</v>
      </c>
      <c r="C27" s="8">
        <v>1</v>
      </c>
      <c r="D27" s="4">
        <v>1</v>
      </c>
      <c r="E27" s="4">
        <v>1762</v>
      </c>
      <c r="F27" s="7"/>
      <c r="G27" s="7">
        <v>704.8</v>
      </c>
      <c r="H27" s="7">
        <v>1961</v>
      </c>
      <c r="I27" s="7">
        <f>(D27*E27)+F27+G27+H27</f>
        <v>4427.8</v>
      </c>
      <c r="J27" s="1"/>
      <c r="K27" s="1"/>
    </row>
    <row r="28" spans="1:11" x14ac:dyDescent="0.25">
      <c r="A28" s="4">
        <v>8</v>
      </c>
      <c r="B28" s="4" t="s">
        <v>11</v>
      </c>
      <c r="C28" s="8">
        <v>3</v>
      </c>
      <c r="D28" s="4">
        <v>0.5</v>
      </c>
      <c r="E28" s="4">
        <v>2079</v>
      </c>
      <c r="F28" s="7"/>
      <c r="G28" s="7">
        <v>124.74</v>
      </c>
      <c r="H28" s="7">
        <v>822</v>
      </c>
      <c r="I28" s="7">
        <f t="shared" ref="I28:I31" si="2">(D28*E28)+F28+G28+H28</f>
        <v>1986.24</v>
      </c>
      <c r="J28" s="1"/>
      <c r="K28" s="1"/>
    </row>
    <row r="29" spans="1:11" x14ac:dyDescent="0.25">
      <c r="A29" s="4">
        <v>9</v>
      </c>
      <c r="B29" s="15" t="s">
        <v>33</v>
      </c>
      <c r="C29" s="8">
        <v>7</v>
      </c>
      <c r="D29" s="4">
        <v>0.5</v>
      </c>
      <c r="E29" s="4">
        <v>2713</v>
      </c>
      <c r="F29" s="7"/>
      <c r="G29" s="7"/>
      <c r="H29" s="7">
        <v>505</v>
      </c>
      <c r="I29" s="7">
        <f t="shared" si="2"/>
        <v>1861.5</v>
      </c>
      <c r="J29" s="1"/>
      <c r="K29" s="1"/>
    </row>
    <row r="30" spans="1:11" x14ac:dyDescent="0.25">
      <c r="A30" s="4">
        <v>10</v>
      </c>
      <c r="B30" s="4" t="s">
        <v>7</v>
      </c>
      <c r="C30" s="8">
        <v>1</v>
      </c>
      <c r="D30" s="4">
        <v>0.5</v>
      </c>
      <c r="E30" s="4">
        <v>1762</v>
      </c>
      <c r="F30" s="7"/>
      <c r="G30" s="7"/>
      <c r="H30" s="7">
        <v>980.5</v>
      </c>
      <c r="I30" s="7">
        <f t="shared" si="2"/>
        <v>1861.5</v>
      </c>
      <c r="J30" s="1"/>
      <c r="K30" s="1"/>
    </row>
    <row r="31" spans="1:11" x14ac:dyDescent="0.25">
      <c r="A31" s="4">
        <v>11</v>
      </c>
      <c r="B31" s="15" t="s">
        <v>51</v>
      </c>
      <c r="C31" s="8">
        <v>5</v>
      </c>
      <c r="D31" s="4">
        <v>1</v>
      </c>
      <c r="E31" s="4">
        <v>2396</v>
      </c>
      <c r="F31" s="7"/>
      <c r="G31" s="7"/>
      <c r="H31" s="7">
        <v>1327</v>
      </c>
      <c r="I31" s="7">
        <f t="shared" si="2"/>
        <v>3723</v>
      </c>
      <c r="J31" s="1"/>
      <c r="K31" s="1"/>
    </row>
    <row r="32" spans="1:11" ht="51.75" customHeight="1" x14ac:dyDescent="0.25">
      <c r="A32" s="4"/>
      <c r="B32" s="15"/>
      <c r="C32" s="8"/>
      <c r="D32" s="4">
        <f>D17+D20+D21+D22+D23+D24+D27+D28+D29+D30+D31</f>
        <v>9.5</v>
      </c>
      <c r="E32" s="4"/>
      <c r="F32" s="7">
        <f t="shared" ref="F32:G32" si="3">SUM(F17:F31)</f>
        <v>2530.48</v>
      </c>
      <c r="G32" s="7">
        <f t="shared" si="3"/>
        <v>1835.28</v>
      </c>
      <c r="H32" s="7"/>
      <c r="I32" s="7">
        <f>SUM(I17:I31)</f>
        <v>38614.460000000006</v>
      </c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 t="s">
        <v>108</v>
      </c>
      <c r="B34" s="1"/>
      <c r="C34" s="1"/>
      <c r="D34" s="1"/>
      <c r="E34" s="1"/>
      <c r="F34" s="1"/>
      <c r="G34" s="1" t="s">
        <v>105</v>
      </c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 t="s">
        <v>94</v>
      </c>
      <c r="B36" s="1"/>
      <c r="C36" s="1"/>
      <c r="D36" s="1"/>
      <c r="E36" s="1"/>
      <c r="F36" s="1"/>
      <c r="G36" s="1" t="s">
        <v>96</v>
      </c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42" spans="1:11" x14ac:dyDescent="0.25">
      <c r="A42" s="11"/>
      <c r="B42" s="11"/>
      <c r="C42" s="11"/>
      <c r="D42" s="11"/>
      <c r="E42" s="11"/>
    </row>
    <row r="43" spans="1:11" x14ac:dyDescent="0.25">
      <c r="A43" s="11"/>
      <c r="B43" s="11" t="s">
        <v>13</v>
      </c>
      <c r="C43" s="11"/>
      <c r="D43" s="11">
        <f>D20+D21+D22+D24+D27+D30</f>
        <v>5</v>
      </c>
      <c r="E43" s="12">
        <f>I20+I21+I22+I24+I27+I30</f>
        <v>20200.8</v>
      </c>
    </row>
    <row r="44" spans="1:11" x14ac:dyDescent="0.25">
      <c r="A44" s="11"/>
      <c r="B44" s="11" t="s">
        <v>14</v>
      </c>
      <c r="C44" s="11"/>
      <c r="D44" s="11">
        <v>0</v>
      </c>
      <c r="E44" s="12">
        <v>0</v>
      </c>
    </row>
    <row r="45" spans="1:11" x14ac:dyDescent="0.25">
      <c r="A45" s="11"/>
      <c r="B45" s="11" t="s">
        <v>15</v>
      </c>
      <c r="C45" s="11"/>
      <c r="D45" s="11">
        <f>D23+D28</f>
        <v>1</v>
      </c>
      <c r="E45" s="12">
        <f>I23+I28</f>
        <v>3972.48</v>
      </c>
    </row>
    <row r="46" spans="1:11" x14ac:dyDescent="0.25">
      <c r="A46" s="11"/>
      <c r="B46" s="11" t="s">
        <v>16</v>
      </c>
      <c r="C46" s="11"/>
      <c r="D46" s="11">
        <v>0</v>
      </c>
      <c r="E46" s="12">
        <v>0</v>
      </c>
    </row>
    <row r="47" spans="1:11" x14ac:dyDescent="0.25">
      <c r="A47" s="11"/>
      <c r="B47" s="11" t="s">
        <v>17</v>
      </c>
      <c r="C47" s="11"/>
      <c r="D47" s="11">
        <f>D31</f>
        <v>1</v>
      </c>
      <c r="E47" s="12">
        <f>I31</f>
        <v>3723</v>
      </c>
    </row>
    <row r="48" spans="1:11" x14ac:dyDescent="0.25">
      <c r="A48" s="11"/>
      <c r="B48" s="11" t="s">
        <v>18</v>
      </c>
      <c r="C48" s="11"/>
      <c r="D48" s="11">
        <v>0</v>
      </c>
      <c r="E48" s="12">
        <v>0</v>
      </c>
    </row>
    <row r="49" spans="1:5" x14ac:dyDescent="0.25">
      <c r="A49" s="11"/>
      <c r="B49" s="11" t="s">
        <v>19</v>
      </c>
      <c r="C49" s="11"/>
      <c r="D49" s="11">
        <f>D29</f>
        <v>0.5</v>
      </c>
      <c r="E49" s="12">
        <f>I29</f>
        <v>1861.5</v>
      </c>
    </row>
    <row r="50" spans="1:5" x14ac:dyDescent="0.25">
      <c r="A50" s="11"/>
      <c r="B50" s="11" t="s">
        <v>44</v>
      </c>
      <c r="C50" s="11"/>
      <c r="D50" s="11">
        <f>D15+D16</f>
        <v>0.2</v>
      </c>
      <c r="E50" s="12">
        <f>I15+I16</f>
        <v>775.04000000000008</v>
      </c>
    </row>
    <row r="51" spans="1:5" x14ac:dyDescent="0.25">
      <c r="A51" s="11"/>
      <c r="B51" s="11" t="s">
        <v>111</v>
      </c>
      <c r="C51" s="11"/>
      <c r="D51" s="11">
        <f>D14</f>
        <v>1.8</v>
      </c>
      <c r="E51" s="12">
        <f>I14</f>
        <v>8081.6400000000012</v>
      </c>
    </row>
    <row r="52" spans="1:5" x14ac:dyDescent="0.25">
      <c r="A52" s="11"/>
      <c r="B52" s="11"/>
      <c r="C52" s="11"/>
      <c r="D52" s="11"/>
      <c r="E52" s="11"/>
    </row>
    <row r="53" spans="1:5" x14ac:dyDescent="0.25">
      <c r="A53" s="11"/>
      <c r="B53" s="11"/>
      <c r="C53" s="11"/>
      <c r="D53" s="11"/>
      <c r="E53" s="11"/>
    </row>
    <row r="54" spans="1:5" x14ac:dyDescent="0.25">
      <c r="A54" s="11"/>
      <c r="B54" s="22" t="s">
        <v>20</v>
      </c>
      <c r="C54" s="22"/>
      <c r="D54" s="22">
        <f>SUM(D43:D53)</f>
        <v>9.5</v>
      </c>
      <c r="E54" s="23">
        <f>SUM(E43:E53)</f>
        <v>38614.46</v>
      </c>
    </row>
  </sheetData>
  <mergeCells count="2">
    <mergeCell ref="A18:I18"/>
    <mergeCell ref="A26:I2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K57"/>
  <sheetViews>
    <sheetView zoomScale="80" zoomScaleNormal="80" workbookViewId="0">
      <selection activeCell="F7" sqref="F7:I7"/>
    </sheetView>
  </sheetViews>
  <sheetFormatPr defaultRowHeight="15" x14ac:dyDescent="0.25"/>
  <cols>
    <col min="2" max="2" width="25.7109375" customWidth="1"/>
    <col min="5" max="5" width="9.28515625" bestFit="1" customWidth="1"/>
    <col min="6" max="7" width="9.42578125" bestFit="1" customWidth="1"/>
    <col min="8" max="8" width="11.42578125" customWidth="1"/>
    <col min="9" max="9" width="11.140625" customWidth="1"/>
  </cols>
  <sheetData>
    <row r="1" spans="1:11" x14ac:dyDescent="0.25">
      <c r="A1" s="1"/>
      <c r="B1" s="1" t="s">
        <v>21</v>
      </c>
      <c r="C1" s="1"/>
      <c r="D1" s="1"/>
      <c r="E1" s="1"/>
      <c r="F1" s="1"/>
      <c r="G1" s="1"/>
      <c r="H1" s="1"/>
      <c r="I1" s="1" t="s">
        <v>25</v>
      </c>
      <c r="J1" s="1"/>
      <c r="K1" s="1"/>
    </row>
    <row r="2" spans="1:11" x14ac:dyDescent="0.25">
      <c r="A2" s="1"/>
      <c r="B2" s="1" t="s">
        <v>22</v>
      </c>
      <c r="C2" s="1"/>
      <c r="D2" s="1"/>
      <c r="E2" s="1"/>
      <c r="F2" s="1" t="s">
        <v>26</v>
      </c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 t="s">
        <v>25</v>
      </c>
      <c r="J3" s="1"/>
      <c r="K3" s="1"/>
    </row>
    <row r="4" spans="1:11" x14ac:dyDescent="0.25">
      <c r="A4" s="1"/>
      <c r="B4" s="1" t="s">
        <v>23</v>
      </c>
      <c r="C4" s="1"/>
      <c r="D4" s="1"/>
      <c r="E4" s="1"/>
      <c r="F4" s="1" t="s">
        <v>27</v>
      </c>
      <c r="G4" s="1"/>
      <c r="H4" s="1"/>
      <c r="I4" s="9">
        <f>D35</f>
        <v>9.1750000000000007</v>
      </c>
      <c r="J4" s="1" t="s">
        <v>28</v>
      </c>
      <c r="K4" s="1"/>
    </row>
    <row r="5" spans="1:11" x14ac:dyDescent="0.25">
      <c r="A5" s="1"/>
      <c r="B5" s="1" t="s">
        <v>116</v>
      </c>
      <c r="C5" s="1"/>
      <c r="D5" s="1"/>
      <c r="E5" s="1"/>
      <c r="F5" s="1" t="s">
        <v>29</v>
      </c>
      <c r="G5" s="1"/>
      <c r="H5" s="1"/>
      <c r="I5" s="10">
        <f>I35</f>
        <v>38741.695</v>
      </c>
      <c r="J5" s="1" t="s">
        <v>30</v>
      </c>
      <c r="K5" s="1"/>
    </row>
    <row r="6" spans="1:11" x14ac:dyDescent="0.25">
      <c r="A6" s="1"/>
      <c r="B6" s="1" t="s">
        <v>24</v>
      </c>
      <c r="C6" s="1"/>
      <c r="D6" s="1"/>
      <c r="E6" s="1"/>
      <c r="F6" s="1"/>
      <c r="G6" s="1"/>
      <c r="H6" s="1"/>
      <c r="I6" s="10"/>
      <c r="J6" s="1"/>
      <c r="K6" s="1"/>
    </row>
    <row r="7" spans="1:11" x14ac:dyDescent="0.25">
      <c r="A7" s="1"/>
      <c r="B7" s="1"/>
      <c r="C7" s="1"/>
      <c r="D7" s="1"/>
      <c r="E7" s="1"/>
      <c r="F7" s="1" t="s">
        <v>161</v>
      </c>
      <c r="G7" s="1"/>
      <c r="H7" s="30"/>
      <c r="I7" s="31" t="s">
        <v>162</v>
      </c>
      <c r="J7" s="31"/>
      <c r="K7" s="30"/>
    </row>
    <row r="8" spans="1:11" x14ac:dyDescent="0.25">
      <c r="A8" s="1"/>
      <c r="B8" s="1"/>
      <c r="C8" s="1"/>
      <c r="D8" s="1"/>
      <c r="E8" s="1"/>
      <c r="F8" s="1"/>
      <c r="G8" s="1" t="s">
        <v>23</v>
      </c>
      <c r="H8" s="1"/>
      <c r="I8" s="10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 t="s">
        <v>116</v>
      </c>
      <c r="H9" s="1"/>
      <c r="I9" s="32" t="s">
        <v>77</v>
      </c>
      <c r="J9" s="32"/>
      <c r="K9" s="1"/>
    </row>
    <row r="10" spans="1:11" x14ac:dyDescent="0.25">
      <c r="A10" s="1"/>
      <c r="B10" s="1"/>
      <c r="C10" s="1"/>
      <c r="D10" s="1"/>
      <c r="E10" s="1"/>
      <c r="F10" s="1"/>
      <c r="G10" s="1" t="s">
        <v>24</v>
      </c>
      <c r="H10" s="1"/>
      <c r="I10" s="10"/>
      <c r="J10" s="1"/>
      <c r="K10" s="1"/>
    </row>
    <row r="11" spans="1:11" x14ac:dyDescent="0.25">
      <c r="A11" s="1"/>
      <c r="B11" s="1"/>
      <c r="C11" s="1" t="s">
        <v>117</v>
      </c>
      <c r="D11" s="1"/>
      <c r="E11" s="1"/>
      <c r="F11" s="1"/>
      <c r="G11" s="1"/>
      <c r="H11" s="1"/>
      <c r="I11" s="10"/>
      <c r="J11" s="1"/>
      <c r="K11" s="1"/>
    </row>
    <row r="12" spans="1:11" x14ac:dyDescent="0.25">
      <c r="A12" s="1"/>
      <c r="B12" s="1"/>
      <c r="C12" s="1" t="s">
        <v>106</v>
      </c>
      <c r="D12" s="1"/>
      <c r="E12" s="1"/>
      <c r="F12" s="1"/>
      <c r="G12" s="1"/>
      <c r="H12" s="1"/>
      <c r="I12" s="1"/>
      <c r="J12" s="1"/>
      <c r="K12" s="1"/>
    </row>
    <row r="13" spans="1:11" ht="48.75" x14ac:dyDescent="0.25">
      <c r="A13" s="5" t="s">
        <v>40</v>
      </c>
      <c r="B13" s="5" t="s">
        <v>41</v>
      </c>
      <c r="C13" s="6" t="s">
        <v>2</v>
      </c>
      <c r="D13" s="6" t="s">
        <v>1</v>
      </c>
      <c r="E13" s="6" t="s">
        <v>3</v>
      </c>
      <c r="F13" s="6" t="s">
        <v>48</v>
      </c>
      <c r="G13" s="6" t="s">
        <v>5</v>
      </c>
      <c r="H13" s="6" t="s">
        <v>119</v>
      </c>
      <c r="I13" s="6" t="s">
        <v>6</v>
      </c>
      <c r="J13" s="2"/>
      <c r="K13" s="2"/>
    </row>
    <row r="14" spans="1:11" ht="15.75" x14ac:dyDescent="0.25">
      <c r="A14" s="16">
        <v>1</v>
      </c>
      <c r="B14" s="20" t="s">
        <v>47</v>
      </c>
      <c r="C14" s="17">
        <v>11</v>
      </c>
      <c r="D14" s="16">
        <v>1</v>
      </c>
      <c r="E14" s="16">
        <f>садики!I44</f>
        <v>3471</v>
      </c>
      <c r="F14" s="18">
        <f>садики!M44+садики!N44</f>
        <v>1735.5</v>
      </c>
      <c r="G14" s="18"/>
      <c r="H14" s="18"/>
      <c r="I14" s="18">
        <f>D14*E14+F14</f>
        <v>5206.5</v>
      </c>
      <c r="J14" s="2"/>
      <c r="K14" s="2"/>
    </row>
    <row r="15" spans="1:11" ht="15.75" x14ac:dyDescent="0.25">
      <c r="A15" s="16"/>
      <c r="B15" s="20" t="s">
        <v>47</v>
      </c>
      <c r="C15" s="17">
        <v>11</v>
      </c>
      <c r="D15" s="16">
        <v>0.8</v>
      </c>
      <c r="E15" s="16">
        <f>садики!I45</f>
        <v>3471</v>
      </c>
      <c r="F15" s="18">
        <f>садики!M45+садики!N45</f>
        <v>1110.72</v>
      </c>
      <c r="G15" s="33"/>
      <c r="H15" s="33"/>
      <c r="I15" s="18">
        <f>D15*E15+F15</f>
        <v>3887.5200000000004</v>
      </c>
      <c r="J15" s="2"/>
      <c r="K15" s="2"/>
    </row>
    <row r="16" spans="1:11" ht="15.75" x14ac:dyDescent="0.25">
      <c r="A16" s="16">
        <v>2</v>
      </c>
      <c r="B16" s="20" t="s">
        <v>53</v>
      </c>
      <c r="C16" s="17">
        <v>9</v>
      </c>
      <c r="D16" s="19">
        <v>0.25</v>
      </c>
      <c r="E16" s="16">
        <f>садики!I46</f>
        <v>2890</v>
      </c>
      <c r="F16" s="18">
        <f>садики!M46+садики!N46</f>
        <v>289</v>
      </c>
      <c r="G16" s="33"/>
      <c r="H16" s="33"/>
      <c r="I16" s="18">
        <f>D16*E16+F16</f>
        <v>1011.5</v>
      </c>
      <c r="J16" s="2"/>
      <c r="K16" s="2"/>
    </row>
    <row r="17" spans="1:11" ht="15.75" x14ac:dyDescent="0.25">
      <c r="A17" s="16">
        <v>3</v>
      </c>
      <c r="B17" s="16" t="s">
        <v>54</v>
      </c>
      <c r="C17" s="17">
        <v>9</v>
      </c>
      <c r="D17" s="16">
        <v>0.125</v>
      </c>
      <c r="E17" s="16">
        <f>садики!I47</f>
        <v>2890</v>
      </c>
      <c r="F17" s="18">
        <f>садики!M47+садики!N47</f>
        <v>180.625</v>
      </c>
      <c r="G17" s="18"/>
      <c r="H17" s="18"/>
      <c r="I17" s="18">
        <f>D17*E17+F17</f>
        <v>541.875</v>
      </c>
      <c r="J17" s="21"/>
      <c r="K17" s="1"/>
    </row>
    <row r="18" spans="1:11" ht="15.75" x14ac:dyDescent="0.25">
      <c r="A18" s="16"/>
      <c r="B18" s="16"/>
      <c r="C18" s="17"/>
      <c r="D18" s="34">
        <f>SUM(D14:D17)</f>
        <v>2.1749999999999998</v>
      </c>
      <c r="E18" s="34"/>
      <c r="F18" s="35">
        <f t="shared" ref="F18:I18" si="0">SUM(F14:F17)</f>
        <v>3315.8450000000003</v>
      </c>
      <c r="G18" s="35">
        <f t="shared" si="0"/>
        <v>0</v>
      </c>
      <c r="H18" s="35"/>
      <c r="I18" s="35">
        <f t="shared" si="0"/>
        <v>10647.395</v>
      </c>
      <c r="J18" s="21"/>
      <c r="K18" s="1"/>
    </row>
    <row r="19" spans="1:11" ht="15.75" x14ac:dyDescent="0.25">
      <c r="A19" s="107" t="s">
        <v>49</v>
      </c>
      <c r="B19" s="108"/>
      <c r="C19" s="108"/>
      <c r="D19" s="108"/>
      <c r="E19" s="108"/>
      <c r="F19" s="108"/>
      <c r="G19" s="108"/>
      <c r="H19" s="108"/>
      <c r="I19" s="109"/>
      <c r="J19" s="1"/>
      <c r="K19" s="1"/>
    </row>
    <row r="20" spans="1:11" x14ac:dyDescent="0.25">
      <c r="A20" s="4"/>
      <c r="B20" s="4"/>
      <c r="C20" s="8"/>
      <c r="D20" s="4"/>
      <c r="E20" s="4"/>
      <c r="F20" s="4"/>
      <c r="G20" s="4"/>
      <c r="H20" s="4"/>
      <c r="I20" s="7"/>
      <c r="J20" s="1"/>
      <c r="K20" s="1"/>
    </row>
    <row r="21" spans="1:11" x14ac:dyDescent="0.25">
      <c r="A21" s="4">
        <v>2</v>
      </c>
      <c r="B21" s="4" t="s">
        <v>0</v>
      </c>
      <c r="C21" s="8">
        <v>1</v>
      </c>
      <c r="D21" s="4">
        <v>1</v>
      </c>
      <c r="E21" s="4">
        <v>1762</v>
      </c>
      <c r="F21" s="7"/>
      <c r="G21" s="7">
        <v>176.2</v>
      </c>
      <c r="H21" s="7">
        <v>1961</v>
      </c>
      <c r="I21" s="7">
        <f>(D21*E21)+F21+G21+H21</f>
        <v>3899.2</v>
      </c>
      <c r="J21" s="1"/>
      <c r="K21" s="1"/>
    </row>
    <row r="22" spans="1:11" ht="30" x14ac:dyDescent="0.25">
      <c r="A22" s="4">
        <v>3</v>
      </c>
      <c r="B22" s="46" t="s">
        <v>86</v>
      </c>
      <c r="C22" s="8">
        <v>2</v>
      </c>
      <c r="D22" s="4">
        <v>0.5</v>
      </c>
      <c r="E22" s="4">
        <v>1921</v>
      </c>
      <c r="F22" s="7"/>
      <c r="G22" s="7"/>
      <c r="H22" s="7">
        <v>901</v>
      </c>
      <c r="I22" s="7">
        <f t="shared" ref="I22:I24" si="1">(D22*E22)+F22+G22+H22</f>
        <v>1861.5</v>
      </c>
      <c r="J22" s="1"/>
      <c r="K22" s="1"/>
    </row>
    <row r="23" spans="1:11" x14ac:dyDescent="0.25">
      <c r="A23" s="4">
        <v>4</v>
      </c>
      <c r="B23" s="4" t="s">
        <v>8</v>
      </c>
      <c r="C23" s="8">
        <v>1</v>
      </c>
      <c r="D23" s="4">
        <v>1</v>
      </c>
      <c r="E23" s="4">
        <v>1762</v>
      </c>
      <c r="F23" s="7"/>
      <c r="G23" s="7">
        <v>704.8</v>
      </c>
      <c r="H23" s="7">
        <v>1961</v>
      </c>
      <c r="I23" s="7">
        <f t="shared" si="1"/>
        <v>4427.8</v>
      </c>
      <c r="J23" s="1"/>
      <c r="K23" s="1"/>
    </row>
    <row r="24" spans="1:11" x14ac:dyDescent="0.25">
      <c r="A24" s="4">
        <v>5</v>
      </c>
      <c r="B24" s="4" t="s">
        <v>11</v>
      </c>
      <c r="C24" s="8">
        <v>3</v>
      </c>
      <c r="D24" s="4">
        <v>0.5</v>
      </c>
      <c r="E24" s="4">
        <v>2079</v>
      </c>
      <c r="F24" s="7"/>
      <c r="G24" s="7">
        <v>103.95</v>
      </c>
      <c r="H24" s="7">
        <v>822</v>
      </c>
      <c r="I24" s="7">
        <f t="shared" si="1"/>
        <v>1965.45</v>
      </c>
      <c r="J24" s="1"/>
      <c r="K24" s="1"/>
    </row>
    <row r="25" spans="1:11" x14ac:dyDescent="0.25">
      <c r="A25" s="4"/>
      <c r="B25" s="4"/>
      <c r="C25" s="8"/>
      <c r="D25" s="4"/>
      <c r="E25" s="4"/>
      <c r="F25" s="7"/>
      <c r="G25" s="7"/>
      <c r="H25" s="7"/>
      <c r="I25" s="7"/>
      <c r="J25" s="1"/>
      <c r="K25" s="1"/>
    </row>
    <row r="26" spans="1:11" x14ac:dyDescent="0.25">
      <c r="A26" s="4"/>
      <c r="B26" s="15"/>
      <c r="C26" s="8"/>
      <c r="D26" s="4"/>
      <c r="E26" s="4"/>
      <c r="F26" s="7"/>
      <c r="G26" s="7"/>
      <c r="H26" s="7"/>
      <c r="I26" s="7"/>
      <c r="J26" s="1"/>
      <c r="K26" s="1"/>
    </row>
    <row r="27" spans="1:11" ht="15.75" x14ac:dyDescent="0.25">
      <c r="A27" s="107" t="s">
        <v>50</v>
      </c>
      <c r="B27" s="108"/>
      <c r="C27" s="108"/>
      <c r="D27" s="108"/>
      <c r="E27" s="108"/>
      <c r="F27" s="108"/>
      <c r="G27" s="108"/>
      <c r="H27" s="108"/>
      <c r="I27" s="109"/>
      <c r="J27" s="1"/>
      <c r="K27" s="1"/>
    </row>
    <row r="28" spans="1:11" x14ac:dyDescent="0.25">
      <c r="A28" s="4">
        <v>7</v>
      </c>
      <c r="B28" s="15" t="s">
        <v>8</v>
      </c>
      <c r="C28" s="8">
        <v>1</v>
      </c>
      <c r="D28" s="4">
        <v>1</v>
      </c>
      <c r="E28" s="4">
        <v>1762</v>
      </c>
      <c r="F28" s="7"/>
      <c r="G28" s="7">
        <v>704.8</v>
      </c>
      <c r="H28" s="7">
        <v>1961</v>
      </c>
      <c r="I28" s="7">
        <f>(D28*E28)+F28+G28+H28</f>
        <v>4427.8</v>
      </c>
      <c r="J28" s="1"/>
      <c r="K28" s="1"/>
    </row>
    <row r="29" spans="1:11" x14ac:dyDescent="0.25">
      <c r="A29" s="4">
        <v>8</v>
      </c>
      <c r="B29" s="4" t="s">
        <v>11</v>
      </c>
      <c r="C29" s="8">
        <v>3</v>
      </c>
      <c r="D29" s="4">
        <v>0.5</v>
      </c>
      <c r="E29" s="4">
        <v>2079</v>
      </c>
      <c r="F29" s="7"/>
      <c r="G29" s="7">
        <v>103.95</v>
      </c>
      <c r="H29" s="7">
        <v>822</v>
      </c>
      <c r="I29" s="7">
        <f t="shared" ref="I29:I33" si="2">(D29*E29)+F29+G29+H29</f>
        <v>1965.45</v>
      </c>
      <c r="J29" s="1"/>
      <c r="K29" s="1"/>
    </row>
    <row r="30" spans="1:11" x14ac:dyDescent="0.25">
      <c r="A30" s="4">
        <v>9</v>
      </c>
      <c r="B30" s="15" t="s">
        <v>33</v>
      </c>
      <c r="C30" s="8">
        <v>7</v>
      </c>
      <c r="D30" s="4">
        <v>0.5</v>
      </c>
      <c r="E30" s="4">
        <v>2713</v>
      </c>
      <c r="F30" s="7"/>
      <c r="G30" s="7"/>
      <c r="H30" s="7">
        <v>505</v>
      </c>
      <c r="I30" s="7">
        <f t="shared" si="2"/>
        <v>1861.5</v>
      </c>
      <c r="J30" s="1"/>
      <c r="K30" s="1"/>
    </row>
    <row r="31" spans="1:11" x14ac:dyDescent="0.25">
      <c r="A31" s="4">
        <v>10</v>
      </c>
      <c r="B31" s="4" t="s">
        <v>12</v>
      </c>
      <c r="C31" s="8">
        <v>1</v>
      </c>
      <c r="D31" s="4">
        <v>0.5</v>
      </c>
      <c r="E31" s="4">
        <v>1762</v>
      </c>
      <c r="F31" s="7"/>
      <c r="G31" s="7"/>
      <c r="H31" s="7">
        <v>980.5</v>
      </c>
      <c r="I31" s="7">
        <f t="shared" si="2"/>
        <v>1861.5</v>
      </c>
      <c r="J31" s="1"/>
      <c r="K31" s="1"/>
    </row>
    <row r="32" spans="1:11" x14ac:dyDescent="0.25">
      <c r="A32" s="4">
        <v>11</v>
      </c>
      <c r="B32" s="15" t="s">
        <v>51</v>
      </c>
      <c r="C32" s="8">
        <v>5</v>
      </c>
      <c r="D32" s="4">
        <v>1</v>
      </c>
      <c r="E32" s="4">
        <v>2396</v>
      </c>
      <c r="F32" s="7"/>
      <c r="G32" s="7">
        <v>239.6</v>
      </c>
      <c r="H32" s="7">
        <v>1327</v>
      </c>
      <c r="I32" s="7">
        <f t="shared" si="2"/>
        <v>3962.6</v>
      </c>
      <c r="J32" s="1"/>
      <c r="K32" s="1"/>
    </row>
    <row r="33" spans="1:11" x14ac:dyDescent="0.25">
      <c r="A33" s="4">
        <v>12</v>
      </c>
      <c r="B33" s="4" t="s">
        <v>9</v>
      </c>
      <c r="C33" s="8">
        <v>2</v>
      </c>
      <c r="D33" s="4">
        <v>0.5</v>
      </c>
      <c r="E33" s="4">
        <v>1921</v>
      </c>
      <c r="F33" s="7"/>
      <c r="G33" s="7"/>
      <c r="H33" s="7">
        <v>901</v>
      </c>
      <c r="I33" s="7">
        <f t="shared" si="2"/>
        <v>1861.5</v>
      </c>
      <c r="J33" s="1"/>
      <c r="K33" s="1"/>
    </row>
    <row r="34" spans="1:11" x14ac:dyDescent="0.25">
      <c r="A34" s="4"/>
      <c r="B34" s="4"/>
      <c r="C34" s="8"/>
      <c r="D34" s="28">
        <f>D21+D22+D23+D24+D28+D29+D30+D31+D32+D33</f>
        <v>7</v>
      </c>
      <c r="E34" s="28">
        <f t="shared" ref="E34:I34" si="3">E21+E22+E23+E24+E28+E29+E30+E31+E32+E33</f>
        <v>20157</v>
      </c>
      <c r="F34" s="29">
        <f t="shared" si="3"/>
        <v>0</v>
      </c>
      <c r="G34" s="29">
        <f t="shared" si="3"/>
        <v>2033.3</v>
      </c>
      <c r="H34" s="29">
        <f t="shared" si="3"/>
        <v>12141.5</v>
      </c>
      <c r="I34" s="29">
        <f t="shared" si="3"/>
        <v>28094.3</v>
      </c>
      <c r="J34" s="1"/>
      <c r="K34" s="1"/>
    </row>
    <row r="35" spans="1:11" ht="43.5" customHeight="1" x14ac:dyDescent="0.25">
      <c r="A35" s="4"/>
      <c r="B35" s="15" t="s">
        <v>76</v>
      </c>
      <c r="C35" s="8"/>
      <c r="D35" s="36">
        <f>D18+D34</f>
        <v>9.1750000000000007</v>
      </c>
      <c r="E35" s="36">
        <f t="shared" ref="E35:I35" si="4">E18+E34</f>
        <v>20157</v>
      </c>
      <c r="F35" s="37">
        <f t="shared" si="4"/>
        <v>3315.8450000000003</v>
      </c>
      <c r="G35" s="37">
        <f t="shared" si="4"/>
        <v>2033.3</v>
      </c>
      <c r="H35" s="37">
        <f t="shared" si="4"/>
        <v>12141.5</v>
      </c>
      <c r="I35" s="37">
        <f t="shared" si="4"/>
        <v>38741.695</v>
      </c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 t="s">
        <v>108</v>
      </c>
      <c r="B38" s="1"/>
      <c r="C38" s="1"/>
      <c r="D38" s="1"/>
      <c r="E38" s="1"/>
      <c r="F38" s="1"/>
      <c r="G38" s="1" t="s">
        <v>107</v>
      </c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 t="s">
        <v>94</v>
      </c>
      <c r="B40" s="1"/>
      <c r="C40" s="1"/>
      <c r="D40" s="1"/>
      <c r="E40" s="1"/>
      <c r="F40" s="1"/>
      <c r="G40" s="1" t="s">
        <v>96</v>
      </c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5" spans="1:11" x14ac:dyDescent="0.25">
      <c r="A45" s="11"/>
      <c r="B45" s="11"/>
      <c r="C45" s="11"/>
      <c r="D45" s="11"/>
      <c r="E45" s="11"/>
    </row>
    <row r="46" spans="1:11" x14ac:dyDescent="0.25">
      <c r="A46" s="11"/>
      <c r="B46" s="11" t="s">
        <v>13</v>
      </c>
      <c r="C46" s="11"/>
      <c r="D46" s="11">
        <f>D21+D23+D28+D31</f>
        <v>3.5</v>
      </c>
      <c r="E46" s="12">
        <f>I21+I23+I28+I31</f>
        <v>14616.3</v>
      </c>
    </row>
    <row r="47" spans="1:11" x14ac:dyDescent="0.25">
      <c r="A47" s="11"/>
      <c r="B47" s="11" t="s">
        <v>14</v>
      </c>
      <c r="C47" s="11"/>
      <c r="D47" s="11">
        <f>D22+D33</f>
        <v>1</v>
      </c>
      <c r="E47" s="12">
        <f>I22+I33</f>
        <v>3723</v>
      </c>
    </row>
    <row r="48" spans="1:11" x14ac:dyDescent="0.25">
      <c r="A48" s="11"/>
      <c r="B48" s="11" t="s">
        <v>15</v>
      </c>
      <c r="C48" s="11"/>
      <c r="D48" s="11">
        <f>D24+D29</f>
        <v>1</v>
      </c>
      <c r="E48" s="12">
        <f>I24+I29</f>
        <v>3930.9</v>
      </c>
    </row>
    <row r="49" spans="1:5" x14ac:dyDescent="0.25">
      <c r="A49" s="11"/>
      <c r="B49" s="11" t="s">
        <v>16</v>
      </c>
      <c r="C49" s="11"/>
      <c r="D49" s="11">
        <v>0</v>
      </c>
      <c r="E49" s="12">
        <v>0</v>
      </c>
    </row>
    <row r="50" spans="1:5" x14ac:dyDescent="0.25">
      <c r="A50" s="11"/>
      <c r="B50" s="11" t="s">
        <v>17</v>
      </c>
      <c r="C50" s="11"/>
      <c r="D50" s="11">
        <f>D32</f>
        <v>1</v>
      </c>
      <c r="E50" s="12">
        <f>I32</f>
        <v>3962.6</v>
      </c>
    </row>
    <row r="51" spans="1:5" x14ac:dyDescent="0.25">
      <c r="A51" s="11"/>
      <c r="B51" s="11" t="s">
        <v>18</v>
      </c>
      <c r="C51" s="11"/>
      <c r="D51" s="11">
        <v>0</v>
      </c>
      <c r="E51" s="12">
        <v>0</v>
      </c>
    </row>
    <row r="52" spans="1:5" x14ac:dyDescent="0.25">
      <c r="A52" s="11"/>
      <c r="B52" s="11" t="s">
        <v>19</v>
      </c>
      <c r="C52" s="11"/>
      <c r="D52" s="11">
        <f>D30+D17+D16</f>
        <v>0.875</v>
      </c>
      <c r="E52" s="12">
        <f>I16+I17+I30</f>
        <v>3414.875</v>
      </c>
    </row>
    <row r="53" spans="1:5" x14ac:dyDescent="0.25">
      <c r="A53" s="11"/>
      <c r="B53" s="11" t="s">
        <v>52</v>
      </c>
      <c r="C53" s="11"/>
      <c r="D53" s="11">
        <v>0</v>
      </c>
      <c r="E53" s="12">
        <v>0</v>
      </c>
    </row>
    <row r="54" spans="1:5" x14ac:dyDescent="0.25">
      <c r="A54" s="11"/>
      <c r="B54" s="11" t="s">
        <v>44</v>
      </c>
      <c r="C54" s="11"/>
      <c r="D54" s="11">
        <f>D14+D15</f>
        <v>1.8</v>
      </c>
      <c r="E54" s="12">
        <f>I14+I15</f>
        <v>9094.02</v>
      </c>
    </row>
    <row r="55" spans="1:5" x14ac:dyDescent="0.25">
      <c r="A55" s="11"/>
      <c r="B55" s="11"/>
      <c r="C55" s="11"/>
      <c r="D55" s="11"/>
      <c r="E55" s="11"/>
    </row>
    <row r="56" spans="1:5" x14ac:dyDescent="0.25">
      <c r="A56" s="11"/>
      <c r="B56" s="11"/>
      <c r="C56" s="11"/>
      <c r="D56" s="11"/>
      <c r="E56" s="11"/>
    </row>
    <row r="57" spans="1:5" x14ac:dyDescent="0.25">
      <c r="A57" s="11"/>
      <c r="B57" s="11" t="s">
        <v>20</v>
      </c>
      <c r="C57" s="11"/>
      <c r="D57" s="11">
        <f>SUM(D46:D56)</f>
        <v>9.1750000000000007</v>
      </c>
      <c r="E57" s="13">
        <f>SUM(E46:E56)</f>
        <v>38741.695</v>
      </c>
    </row>
  </sheetData>
  <mergeCells count="2">
    <mergeCell ref="A19:I19"/>
    <mergeCell ref="A27:I2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M56"/>
  <sheetViews>
    <sheetView zoomScale="80" zoomScaleNormal="80" workbookViewId="0">
      <selection activeCell="F7" sqref="F7:I7"/>
    </sheetView>
  </sheetViews>
  <sheetFormatPr defaultRowHeight="15" x14ac:dyDescent="0.25"/>
  <cols>
    <col min="1" max="1" width="9.140625" customWidth="1"/>
    <col min="2" max="2" width="30.42578125" customWidth="1"/>
    <col min="3" max="3" width="11.85546875" customWidth="1"/>
    <col min="4" max="4" width="9.140625" customWidth="1"/>
    <col min="5" max="6" width="9.28515625" bestFit="1" customWidth="1"/>
    <col min="8" max="8" width="10.42578125" customWidth="1"/>
    <col min="9" max="9" width="9.140625" customWidth="1"/>
  </cols>
  <sheetData>
    <row r="1" spans="1:11" x14ac:dyDescent="0.25">
      <c r="A1" s="1"/>
      <c r="B1" s="1" t="s">
        <v>21</v>
      </c>
      <c r="C1" s="1"/>
      <c r="D1" s="1"/>
      <c r="E1" s="1"/>
      <c r="F1" s="1"/>
      <c r="G1" s="1"/>
      <c r="H1" s="1"/>
      <c r="I1" s="1" t="s">
        <v>25</v>
      </c>
      <c r="J1" s="1"/>
      <c r="K1" s="1"/>
    </row>
    <row r="2" spans="1:11" x14ac:dyDescent="0.25">
      <c r="A2" s="1"/>
      <c r="B2" s="1" t="s">
        <v>22</v>
      </c>
      <c r="C2" s="1"/>
      <c r="D2" s="1"/>
      <c r="E2" s="1"/>
      <c r="F2" s="1" t="s">
        <v>26</v>
      </c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 t="s">
        <v>25</v>
      </c>
      <c r="J3" s="1"/>
      <c r="K3" s="1"/>
    </row>
    <row r="4" spans="1:11" x14ac:dyDescent="0.25">
      <c r="A4" s="1"/>
      <c r="B4" s="1" t="s">
        <v>23</v>
      </c>
      <c r="C4" s="1"/>
      <c r="D4" s="1"/>
      <c r="E4" s="1"/>
      <c r="F4" s="1" t="s">
        <v>27</v>
      </c>
      <c r="G4" s="1"/>
      <c r="H4" s="1"/>
      <c r="I4" s="9">
        <f>D29</f>
        <v>21.39</v>
      </c>
      <c r="J4" s="1" t="s">
        <v>28</v>
      </c>
      <c r="K4" s="1"/>
    </row>
    <row r="5" spans="1:11" x14ac:dyDescent="0.25">
      <c r="A5" s="1"/>
      <c r="B5" s="1" t="s">
        <v>116</v>
      </c>
      <c r="C5" s="1"/>
      <c r="D5" s="1"/>
      <c r="E5" s="1"/>
      <c r="F5" s="1" t="s">
        <v>29</v>
      </c>
      <c r="G5" s="1"/>
      <c r="H5" s="1"/>
      <c r="I5" s="10">
        <f>I29</f>
        <v>93351.78</v>
      </c>
      <c r="J5" s="1" t="s">
        <v>30</v>
      </c>
      <c r="K5" s="1"/>
    </row>
    <row r="6" spans="1:11" x14ac:dyDescent="0.25">
      <c r="A6" s="1"/>
      <c r="B6" s="1" t="s">
        <v>24</v>
      </c>
      <c r="C6" s="1"/>
      <c r="D6" s="1"/>
      <c r="E6" s="1"/>
      <c r="F6" s="1"/>
      <c r="G6" s="1"/>
      <c r="H6" s="1"/>
      <c r="I6" s="10"/>
      <c r="J6" s="1"/>
      <c r="K6" s="1"/>
    </row>
    <row r="7" spans="1:11" x14ac:dyDescent="0.25">
      <c r="A7" s="1"/>
      <c r="B7" s="1"/>
      <c r="C7" s="1"/>
      <c r="D7" s="1"/>
      <c r="E7" s="1"/>
      <c r="F7" s="1" t="s">
        <v>161</v>
      </c>
      <c r="G7" s="1"/>
      <c r="H7" s="30"/>
      <c r="I7" s="31" t="s">
        <v>162</v>
      </c>
      <c r="J7" s="31"/>
      <c r="K7" s="30"/>
    </row>
    <row r="8" spans="1:11" x14ac:dyDescent="0.25">
      <c r="A8" s="1"/>
      <c r="B8" s="1"/>
      <c r="C8" s="1"/>
      <c r="D8" s="1"/>
      <c r="E8" s="1"/>
      <c r="F8" s="1"/>
      <c r="G8" s="1"/>
      <c r="H8" s="1" t="s">
        <v>23</v>
      </c>
      <c r="I8" s="10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 t="s">
        <v>116</v>
      </c>
      <c r="H9" s="1"/>
      <c r="I9" s="32" t="s">
        <v>77</v>
      </c>
      <c r="J9" s="32"/>
      <c r="K9" s="1"/>
    </row>
    <row r="10" spans="1:11" x14ac:dyDescent="0.25">
      <c r="A10" s="1"/>
      <c r="B10" s="1"/>
      <c r="C10" s="1"/>
      <c r="D10" s="1"/>
      <c r="E10" s="1"/>
      <c r="F10" s="1"/>
      <c r="G10" s="1" t="s">
        <v>24</v>
      </c>
      <c r="H10" s="1"/>
      <c r="I10" s="10"/>
      <c r="J10" s="1"/>
      <c r="K10" s="1"/>
    </row>
    <row r="11" spans="1:11" x14ac:dyDescent="0.25">
      <c r="A11" s="1"/>
      <c r="B11" s="1"/>
      <c r="C11" s="1" t="s">
        <v>117</v>
      </c>
      <c r="D11" s="1"/>
      <c r="E11" s="1"/>
      <c r="F11" s="1"/>
      <c r="G11" s="1"/>
      <c r="H11" s="1"/>
      <c r="I11" s="10"/>
      <c r="J11" s="1"/>
      <c r="K11" s="1"/>
    </row>
    <row r="12" spans="1:11" x14ac:dyDescent="0.25">
      <c r="A12" s="1"/>
      <c r="B12" s="1"/>
      <c r="C12" s="1" t="s">
        <v>118</v>
      </c>
      <c r="D12" s="1"/>
      <c r="E12" s="1"/>
      <c r="F12" s="1"/>
      <c r="G12" s="1"/>
      <c r="H12" s="1"/>
      <c r="I12" s="1"/>
      <c r="J12" s="1"/>
      <c r="K12" s="1"/>
    </row>
    <row r="13" spans="1:11" ht="60.75" x14ac:dyDescent="0.25">
      <c r="A13" s="5" t="s">
        <v>40</v>
      </c>
      <c r="B13" s="5" t="s">
        <v>41</v>
      </c>
      <c r="C13" s="6" t="s">
        <v>2</v>
      </c>
      <c r="D13" s="6" t="s">
        <v>1</v>
      </c>
      <c r="E13" s="6" t="s">
        <v>3</v>
      </c>
      <c r="F13" s="6" t="s">
        <v>4</v>
      </c>
      <c r="G13" s="6" t="s">
        <v>56</v>
      </c>
      <c r="H13" s="6" t="s">
        <v>119</v>
      </c>
      <c r="I13" s="6" t="s">
        <v>6</v>
      </c>
      <c r="J13" s="2"/>
      <c r="K13" s="2"/>
    </row>
    <row r="14" spans="1:11" x14ac:dyDescent="0.25">
      <c r="A14" s="4">
        <v>1</v>
      </c>
      <c r="B14" s="4" t="s">
        <v>0</v>
      </c>
      <c r="C14" s="8">
        <v>1</v>
      </c>
      <c r="D14" s="4">
        <v>1</v>
      </c>
      <c r="E14" s="4">
        <v>1762</v>
      </c>
      <c r="F14" s="7"/>
      <c r="G14" s="7">
        <v>1961</v>
      </c>
      <c r="H14" s="7">
        <v>176.2</v>
      </c>
      <c r="I14" s="7">
        <f>(D14*E14)+F14+G14+H14</f>
        <v>3899.2</v>
      </c>
      <c r="J14" s="1"/>
      <c r="K14" s="1"/>
    </row>
    <row r="15" spans="1:11" x14ac:dyDescent="0.25">
      <c r="A15" s="4">
        <v>2</v>
      </c>
      <c r="B15" s="4" t="s">
        <v>7</v>
      </c>
      <c r="C15" s="8">
        <v>1</v>
      </c>
      <c r="D15" s="4">
        <v>0.5</v>
      </c>
      <c r="E15" s="4">
        <v>1762</v>
      </c>
      <c r="F15" s="7"/>
      <c r="G15" s="7">
        <v>980.5</v>
      </c>
      <c r="H15" s="7"/>
      <c r="I15" s="7">
        <f t="shared" ref="I15:I20" si="0">(D15*E15)+F15+G15+H15</f>
        <v>1861.5</v>
      </c>
      <c r="J15" s="1"/>
      <c r="K15" s="1"/>
    </row>
    <row r="16" spans="1:11" x14ac:dyDescent="0.25">
      <c r="A16" s="4">
        <v>3</v>
      </c>
      <c r="B16" s="4" t="s">
        <v>9</v>
      </c>
      <c r="C16" s="8">
        <v>2</v>
      </c>
      <c r="D16" s="4">
        <v>0.5</v>
      </c>
      <c r="E16" s="4">
        <v>1921</v>
      </c>
      <c r="F16" s="7"/>
      <c r="G16" s="7">
        <v>901</v>
      </c>
      <c r="H16" s="7"/>
      <c r="I16" s="7">
        <f t="shared" si="0"/>
        <v>1861.5</v>
      </c>
      <c r="J16" s="1"/>
      <c r="K16" s="1"/>
    </row>
    <row r="17" spans="1:13" x14ac:dyDescent="0.25">
      <c r="A17" s="4">
        <v>4</v>
      </c>
      <c r="B17" s="4" t="s">
        <v>33</v>
      </c>
      <c r="C17" s="8">
        <v>7</v>
      </c>
      <c r="D17" s="4">
        <v>1</v>
      </c>
      <c r="E17" s="4">
        <v>2713</v>
      </c>
      <c r="F17" s="7"/>
      <c r="G17" s="7">
        <v>1010</v>
      </c>
      <c r="H17" s="7"/>
      <c r="I17" s="7">
        <f t="shared" si="0"/>
        <v>3723</v>
      </c>
      <c r="J17" s="1"/>
      <c r="K17" s="1"/>
    </row>
    <row r="18" spans="1:13" x14ac:dyDescent="0.25">
      <c r="A18" s="4">
        <v>5</v>
      </c>
      <c r="B18" s="4" t="s">
        <v>36</v>
      </c>
      <c r="C18" s="8">
        <v>2</v>
      </c>
      <c r="D18" s="4">
        <v>1</v>
      </c>
      <c r="E18" s="4">
        <v>3723</v>
      </c>
      <c r="F18" s="7"/>
      <c r="G18" s="7"/>
      <c r="H18" s="7"/>
      <c r="I18" s="7">
        <f t="shared" si="0"/>
        <v>3723</v>
      </c>
      <c r="J18" s="1"/>
      <c r="K18" s="1"/>
    </row>
    <row r="19" spans="1:13" x14ac:dyDescent="0.25">
      <c r="A19" s="4"/>
      <c r="B19" s="14" t="s">
        <v>37</v>
      </c>
      <c r="C19" s="8"/>
      <c r="D19" s="4">
        <v>3</v>
      </c>
      <c r="E19" s="4"/>
      <c r="F19" s="7"/>
      <c r="G19" s="7"/>
      <c r="H19" s="7"/>
      <c r="I19" s="7"/>
      <c r="J19" s="1"/>
      <c r="K19" s="1"/>
    </row>
    <row r="20" spans="1:13" x14ac:dyDescent="0.25">
      <c r="A20" s="4"/>
      <c r="B20" s="14" t="s">
        <v>38</v>
      </c>
      <c r="C20" s="8"/>
      <c r="D20" s="4">
        <v>2.5</v>
      </c>
      <c r="E20" s="4">
        <v>1921</v>
      </c>
      <c r="F20" s="7"/>
      <c r="G20" s="7">
        <v>4505</v>
      </c>
      <c r="H20" s="7">
        <v>768.4</v>
      </c>
      <c r="I20" s="7">
        <f t="shared" si="0"/>
        <v>10075.9</v>
      </c>
      <c r="J20" s="1"/>
      <c r="K20" s="1"/>
    </row>
    <row r="21" spans="1:13" x14ac:dyDescent="0.25">
      <c r="A21" s="4"/>
      <c r="B21" s="4"/>
      <c r="C21" s="8"/>
      <c r="D21" s="4"/>
      <c r="E21" s="4"/>
      <c r="F21" s="7"/>
      <c r="G21" s="7"/>
      <c r="H21" s="7"/>
      <c r="I21" s="7"/>
      <c r="J21" s="1"/>
      <c r="K21" s="1"/>
    </row>
    <row r="22" spans="1:13" x14ac:dyDescent="0.25">
      <c r="A22" s="4"/>
      <c r="B22" s="4"/>
      <c r="C22" s="8"/>
      <c r="D22" s="4"/>
      <c r="E22" s="4"/>
      <c r="F22" s="7"/>
      <c r="G22" s="7"/>
      <c r="H22" s="7"/>
      <c r="I22" s="7"/>
      <c r="J22" s="1"/>
      <c r="K22" s="1"/>
    </row>
    <row r="23" spans="1:13" x14ac:dyDescent="0.25">
      <c r="A23" s="4">
        <v>6</v>
      </c>
      <c r="B23" s="4" t="s">
        <v>55</v>
      </c>
      <c r="C23" s="8"/>
      <c r="D23" s="4">
        <v>15.89</v>
      </c>
      <c r="E23" s="7">
        <v>51059.71</v>
      </c>
      <c r="F23" s="7">
        <f>9611.94+7536.03</f>
        <v>17147.97</v>
      </c>
      <c r="G23" s="7"/>
      <c r="H23" s="7"/>
      <c r="I23" s="7">
        <f>E23+F23+H23</f>
        <v>68207.679999999993</v>
      </c>
      <c r="J23" s="1"/>
      <c r="K23" s="1"/>
    </row>
    <row r="24" spans="1:13" x14ac:dyDescent="0.25">
      <c r="A24" s="4"/>
      <c r="B24" s="4"/>
      <c r="C24" s="8"/>
      <c r="D24" s="4"/>
      <c r="E24" s="4"/>
      <c r="F24" s="7"/>
      <c r="G24" s="7"/>
      <c r="H24" s="7"/>
      <c r="I24" s="7"/>
      <c r="J24" s="1"/>
      <c r="K24" s="1"/>
    </row>
    <row r="25" spans="1:13" x14ac:dyDescent="0.25">
      <c r="A25" s="4"/>
      <c r="B25" s="4"/>
      <c r="C25" s="8"/>
      <c r="D25" s="4"/>
      <c r="E25" s="4"/>
      <c r="F25" s="7"/>
      <c r="G25" s="7"/>
      <c r="H25" s="7"/>
      <c r="I25" s="7"/>
      <c r="J25" s="1"/>
      <c r="K25" s="1"/>
    </row>
    <row r="26" spans="1:13" x14ac:dyDescent="0.25">
      <c r="A26" s="4"/>
      <c r="B26" s="4"/>
      <c r="C26" s="8"/>
      <c r="D26" s="4"/>
      <c r="E26" s="4"/>
      <c r="F26" s="7"/>
      <c r="G26" s="7"/>
      <c r="H26" s="7"/>
      <c r="I26" s="7"/>
      <c r="J26" s="1"/>
      <c r="K26" s="1"/>
    </row>
    <row r="27" spans="1:13" x14ac:dyDescent="0.25">
      <c r="A27" s="4"/>
      <c r="B27" s="4"/>
      <c r="C27" s="8"/>
      <c r="D27" s="4"/>
      <c r="E27" s="4"/>
      <c r="F27" s="7"/>
      <c r="G27" s="7"/>
      <c r="H27" s="7"/>
      <c r="I27" s="7"/>
      <c r="J27" s="1"/>
      <c r="K27" s="1"/>
    </row>
    <row r="28" spans="1:13" x14ac:dyDescent="0.25">
      <c r="A28" s="4"/>
      <c r="B28" s="4"/>
      <c r="C28" s="8"/>
      <c r="D28" s="4"/>
      <c r="E28" s="4"/>
      <c r="F28" s="7"/>
      <c r="G28" s="7"/>
      <c r="H28" s="7"/>
      <c r="I28" s="7"/>
      <c r="J28" s="1"/>
      <c r="K28" s="1"/>
    </row>
    <row r="29" spans="1:13" x14ac:dyDescent="0.25">
      <c r="A29" s="4"/>
      <c r="B29" s="4"/>
      <c r="C29" s="8"/>
      <c r="D29" s="4">
        <f>D14+D15+D16+D17+D20+D23</f>
        <v>21.39</v>
      </c>
      <c r="E29" s="4">
        <f t="shared" ref="E29:I29" si="1">SUM(E14:E28)</f>
        <v>64861.71</v>
      </c>
      <c r="F29" s="7">
        <f t="shared" si="1"/>
        <v>17147.97</v>
      </c>
      <c r="G29" s="7">
        <f t="shared" si="1"/>
        <v>9357.5</v>
      </c>
      <c r="H29" s="7">
        <f t="shared" si="1"/>
        <v>944.59999999999991</v>
      </c>
      <c r="I29" s="7">
        <f t="shared" si="1"/>
        <v>93351.78</v>
      </c>
      <c r="J29" s="1"/>
      <c r="K29" s="1"/>
    </row>
    <row r="30" spans="1:13" x14ac:dyDescent="0.25">
      <c r="A30" s="68"/>
      <c r="B30" s="68"/>
      <c r="C30" s="68"/>
      <c r="D30" s="68"/>
      <c r="E30" s="68"/>
      <c r="F30" s="68"/>
      <c r="G30" s="68"/>
      <c r="H30" s="68"/>
      <c r="I30" s="68"/>
    </row>
    <row r="31" spans="1:13" x14ac:dyDescent="0.25">
      <c r="A31" s="69"/>
      <c r="B31" s="69" t="s">
        <v>93</v>
      </c>
      <c r="C31" s="69"/>
      <c r="D31" s="69"/>
      <c r="E31" s="69" t="s">
        <v>115</v>
      </c>
      <c r="F31" s="69"/>
      <c r="G31" s="69"/>
      <c r="H31" s="69"/>
      <c r="I31" s="69"/>
      <c r="J31" s="57"/>
      <c r="K31" s="57"/>
      <c r="L31" s="57"/>
      <c r="M31" s="57"/>
    </row>
    <row r="32" spans="1:13" x14ac:dyDescent="0.25">
      <c r="A32" s="69"/>
      <c r="B32" s="1"/>
      <c r="C32" s="1"/>
      <c r="D32" s="66"/>
      <c r="E32" s="66"/>
      <c r="F32" s="66"/>
      <c r="G32" s="66"/>
      <c r="H32" s="66"/>
      <c r="I32" s="67"/>
      <c r="J32" s="58"/>
      <c r="K32" s="59"/>
      <c r="L32" s="110"/>
      <c r="M32" s="57"/>
    </row>
    <row r="33" spans="1:13" x14ac:dyDescent="0.25">
      <c r="A33" s="69"/>
      <c r="B33" s="1" t="s">
        <v>94</v>
      </c>
      <c r="C33" s="1"/>
      <c r="D33" s="66"/>
      <c r="E33" s="1" t="s">
        <v>96</v>
      </c>
      <c r="F33" s="66"/>
      <c r="G33" s="66"/>
      <c r="H33" s="66"/>
      <c r="I33" s="67"/>
      <c r="J33" s="58"/>
      <c r="K33" s="59"/>
      <c r="L33" s="110"/>
      <c r="M33" s="57"/>
    </row>
    <row r="34" spans="1:13" x14ac:dyDescent="0.25">
      <c r="A34" s="57"/>
      <c r="B34" s="11" t="s">
        <v>13</v>
      </c>
      <c r="C34" s="11"/>
      <c r="D34" s="11">
        <f>D14+D15</f>
        <v>1.5</v>
      </c>
      <c r="E34" s="12">
        <f>I14+I15</f>
        <v>5760.7</v>
      </c>
      <c r="F34" s="62"/>
      <c r="G34" s="62"/>
      <c r="H34" s="62"/>
      <c r="I34" s="63"/>
      <c r="J34" s="62"/>
      <c r="K34" s="62"/>
      <c r="L34" s="64"/>
      <c r="M34" s="57"/>
    </row>
    <row r="35" spans="1:13" x14ac:dyDescent="0.25">
      <c r="A35" s="57"/>
      <c r="B35" s="11" t="s">
        <v>14</v>
      </c>
      <c r="C35" s="11"/>
      <c r="D35" s="11">
        <f>D16+D20</f>
        <v>3</v>
      </c>
      <c r="E35" s="12">
        <f>I16+I20</f>
        <v>11937.4</v>
      </c>
      <c r="F35" s="62"/>
      <c r="G35" s="62"/>
      <c r="H35" s="62"/>
      <c r="I35" s="63"/>
      <c r="J35" s="62"/>
      <c r="K35" s="62"/>
      <c r="L35" s="64"/>
      <c r="M35" s="57"/>
    </row>
    <row r="36" spans="1:13" x14ac:dyDescent="0.25">
      <c r="A36" s="57"/>
      <c r="B36" s="11" t="s">
        <v>15</v>
      </c>
      <c r="C36" s="11"/>
      <c r="D36" s="11"/>
      <c r="E36" s="12"/>
      <c r="F36" s="62"/>
      <c r="G36" s="62"/>
      <c r="H36" s="62"/>
      <c r="I36" s="63"/>
      <c r="J36" s="62"/>
      <c r="K36" s="62"/>
      <c r="L36" s="64"/>
      <c r="M36" s="57"/>
    </row>
    <row r="37" spans="1:13" x14ac:dyDescent="0.25">
      <c r="A37" s="57"/>
      <c r="B37" s="11" t="s">
        <v>16</v>
      </c>
      <c r="C37" s="11"/>
      <c r="D37" s="11"/>
      <c r="E37" s="12"/>
      <c r="F37" s="62"/>
      <c r="G37" s="62"/>
      <c r="H37" s="62"/>
      <c r="I37" s="63"/>
      <c r="J37" s="62"/>
      <c r="K37" s="62"/>
      <c r="L37" s="64"/>
      <c r="M37" s="57"/>
    </row>
    <row r="38" spans="1:13" x14ac:dyDescent="0.25">
      <c r="A38" s="57"/>
      <c r="B38" s="11" t="s">
        <v>17</v>
      </c>
      <c r="C38" s="11"/>
      <c r="D38" s="11"/>
      <c r="E38" s="12"/>
      <c r="F38" s="62"/>
      <c r="G38" s="62"/>
      <c r="H38" s="62"/>
      <c r="I38" s="63"/>
      <c r="J38" s="62"/>
      <c r="K38" s="62"/>
      <c r="L38" s="64"/>
      <c r="M38" s="57"/>
    </row>
    <row r="39" spans="1:13" x14ac:dyDescent="0.25">
      <c r="A39" s="57"/>
      <c r="B39" s="11" t="s">
        <v>18</v>
      </c>
      <c r="C39" s="11"/>
      <c r="D39" s="11"/>
      <c r="E39" s="12"/>
      <c r="F39" s="62"/>
      <c r="G39" s="62"/>
      <c r="H39" s="62"/>
      <c r="I39" s="63"/>
      <c r="J39" s="62"/>
      <c r="K39" s="62"/>
      <c r="L39" s="64"/>
      <c r="M39" s="57"/>
    </row>
    <row r="40" spans="1:13" x14ac:dyDescent="0.25">
      <c r="A40" s="57"/>
      <c r="B40" s="11" t="s">
        <v>19</v>
      </c>
      <c r="C40" s="11"/>
      <c r="D40" s="11">
        <f>D17</f>
        <v>1</v>
      </c>
      <c r="E40" s="12">
        <f>I17</f>
        <v>3723</v>
      </c>
      <c r="F40" s="62"/>
      <c r="G40" s="62"/>
      <c r="H40" s="62"/>
      <c r="I40" s="63"/>
      <c r="J40" s="62"/>
      <c r="K40" s="62"/>
      <c r="L40" s="64"/>
      <c r="M40" s="57"/>
    </row>
    <row r="41" spans="1:13" x14ac:dyDescent="0.25">
      <c r="A41" s="57"/>
      <c r="B41" s="11" t="s">
        <v>52</v>
      </c>
      <c r="C41" s="11"/>
      <c r="D41" s="11"/>
      <c r="E41" s="12"/>
      <c r="F41" s="62"/>
      <c r="G41" s="62"/>
      <c r="H41" s="62"/>
      <c r="I41" s="63"/>
      <c r="J41" s="62"/>
      <c r="K41" s="62"/>
      <c r="L41" s="64"/>
      <c r="M41" s="57"/>
    </row>
    <row r="42" spans="1:13" x14ac:dyDescent="0.25">
      <c r="A42" s="57"/>
      <c r="B42" s="11" t="s">
        <v>44</v>
      </c>
      <c r="C42" s="11"/>
      <c r="D42" s="11"/>
      <c r="E42" s="12"/>
      <c r="F42" s="62"/>
      <c r="G42" s="62"/>
      <c r="H42" s="62"/>
      <c r="I42" s="63"/>
      <c r="J42" s="62"/>
      <c r="K42" s="62"/>
      <c r="L42" s="64"/>
      <c r="M42" s="57"/>
    </row>
    <row r="43" spans="1:13" x14ac:dyDescent="0.25">
      <c r="A43" s="57"/>
      <c r="B43" s="11"/>
      <c r="C43" s="11"/>
      <c r="D43" s="11"/>
      <c r="E43" s="11"/>
      <c r="F43" s="62"/>
      <c r="G43" s="62"/>
      <c r="H43" s="62"/>
      <c r="I43" s="63"/>
      <c r="J43" s="62"/>
      <c r="K43" s="62"/>
      <c r="L43" s="64"/>
      <c r="M43" s="57"/>
    </row>
    <row r="44" spans="1:13" x14ac:dyDescent="0.25">
      <c r="A44" s="57"/>
      <c r="B44" s="11"/>
      <c r="C44" s="11"/>
      <c r="D44" s="11"/>
      <c r="E44" s="11"/>
      <c r="F44" s="62"/>
      <c r="G44" s="62"/>
      <c r="H44" s="62"/>
      <c r="I44" s="63"/>
      <c r="J44" s="62"/>
      <c r="K44" s="62"/>
      <c r="L44" s="64"/>
      <c r="M44" s="57"/>
    </row>
    <row r="45" spans="1:13" x14ac:dyDescent="0.25">
      <c r="A45" s="57"/>
      <c r="B45" s="11" t="s">
        <v>20</v>
      </c>
      <c r="C45" s="11"/>
      <c r="D45" s="11">
        <f>SUM(D34:D44)</f>
        <v>5.5</v>
      </c>
      <c r="E45" s="13">
        <f>SUM(E34:E44)</f>
        <v>21421.1</v>
      </c>
      <c r="F45" s="62"/>
      <c r="G45" s="62"/>
      <c r="H45" s="62"/>
      <c r="I45" s="63"/>
      <c r="J45" s="62"/>
      <c r="K45" s="62"/>
      <c r="L45" s="64"/>
      <c r="M45" s="57"/>
    </row>
    <row r="46" spans="1:13" x14ac:dyDescent="0.25">
      <c r="A46" s="57"/>
      <c r="B46" s="60"/>
      <c r="C46" s="61"/>
      <c r="D46" s="62"/>
      <c r="E46" s="62"/>
      <c r="F46" s="62"/>
      <c r="G46" s="62"/>
      <c r="H46" s="62"/>
      <c r="I46" s="63"/>
      <c r="J46" s="62"/>
      <c r="K46" s="62"/>
      <c r="L46" s="64"/>
      <c r="M46" s="57"/>
    </row>
    <row r="47" spans="1:13" x14ac:dyDescent="0.25">
      <c r="A47" s="57"/>
      <c r="B47" s="65"/>
      <c r="C47" s="61"/>
      <c r="D47" s="62"/>
      <c r="E47" s="62"/>
      <c r="F47" s="62"/>
      <c r="G47" s="62"/>
      <c r="H47" s="62"/>
      <c r="I47" s="63"/>
      <c r="J47" s="62"/>
      <c r="K47" s="62"/>
      <c r="L47" s="64"/>
      <c r="M47" s="57"/>
    </row>
    <row r="48" spans="1:13" x14ac:dyDescent="0.25">
      <c r="A48" s="57"/>
      <c r="B48" s="65"/>
      <c r="C48" s="61"/>
      <c r="D48" s="62"/>
      <c r="E48" s="62"/>
      <c r="F48" s="62"/>
      <c r="G48" s="62"/>
      <c r="H48" s="62"/>
      <c r="I48" s="63"/>
      <c r="J48" s="62"/>
      <c r="K48" s="62"/>
      <c r="L48" s="64"/>
      <c r="M48" s="57"/>
    </row>
    <row r="49" spans="1:13" x14ac:dyDescent="0.25">
      <c r="A49" s="57"/>
      <c r="B49" s="65"/>
      <c r="C49" s="61"/>
      <c r="D49" s="62"/>
      <c r="E49" s="62"/>
      <c r="F49" s="62"/>
      <c r="G49" s="62"/>
      <c r="H49" s="62"/>
      <c r="I49" s="63"/>
      <c r="J49" s="62"/>
      <c r="K49" s="62"/>
      <c r="L49" s="64"/>
      <c r="M49" s="57"/>
    </row>
    <row r="50" spans="1:13" x14ac:dyDescent="0.25">
      <c r="A50" s="57"/>
      <c r="B50" s="65"/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57"/>
    </row>
    <row r="51" spans="1:13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3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</sheetData>
  <mergeCells count="1">
    <mergeCell ref="L32:L3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Новоіванівська</vt:lpstr>
      <vt:lpstr>Новояковлівська</vt:lpstr>
      <vt:lpstr>Яснополянська</vt:lpstr>
      <vt:lpstr>Зарічненська</vt:lpstr>
      <vt:lpstr>Новотаврическа</vt:lpstr>
      <vt:lpstr>Комишуваська</vt:lpstr>
      <vt:lpstr>Щасливський НВК</vt:lpstr>
      <vt:lpstr>Магдалинівський НВК</vt:lpstr>
      <vt:lpstr>БДТ</vt:lpstr>
      <vt:lpstr>Оленівський</vt:lpstr>
      <vt:lpstr>садики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Катя</cp:lastModifiedBy>
  <cp:lastPrinted>2018-11-19T13:42:23Z</cp:lastPrinted>
  <dcterms:created xsi:type="dcterms:W3CDTF">2017-03-03T11:46:09Z</dcterms:created>
  <dcterms:modified xsi:type="dcterms:W3CDTF">2018-11-19T13:44:03Z</dcterms:modified>
</cp:coreProperties>
</file>